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defaultThemeVersion="164011"/>
  <mc:AlternateContent xmlns:mc="http://schemas.openxmlformats.org/markup-compatibility/2006">
    <mc:Choice Requires="x15">
      <x15ac:absPath xmlns:x15ac="http://schemas.microsoft.com/office/spreadsheetml/2010/11/ac" url="C:\Users\vsalan\Desktop\"/>
    </mc:Choice>
  </mc:AlternateContent>
  <workbookProtection workbookAlgorithmName="SHA-512" workbookHashValue="cVGf8TApKk3bR23Tin/e++K+nyILYOWQQupoZ9HEFXzVd0KzVSC82oD0apyaW3bFUefAhniz8smSntkRmuK0Jg==" workbookSaltValue="AVCi0+m4aeBAPcF+u9ypXQ==" workbookSpinCount="100000" lockStructure="1"/>
  <bookViews>
    <workbookView xWindow="0" yWindow="0" windowWidth="25600" windowHeight="12250" tabRatio="833" firstSheet="1" activeTab="1"/>
  </bookViews>
  <sheets>
    <sheet name="Hoja interna" sheetId="7" state="hidden" r:id="rId1"/>
    <sheet name="Datos generales" sheetId="2" r:id="rId2"/>
    <sheet name="Datos económicos" sheetId="1" r:id="rId3"/>
    <sheet name="Memoria académica" sheetId="5" r:id="rId4"/>
    <sheet name="Datos académicos" sheetId="28" r:id="rId5"/>
    <sheet name="RESUMEN ERRORES" sheetId="26" r:id="rId6"/>
    <sheet name="Módulo 1" sheetId="10" r:id="rId7"/>
    <sheet name="Módulo 2" sheetId="11" r:id="rId8"/>
    <sheet name="Módulo 3" sheetId="12" r:id="rId9"/>
    <sheet name="Módulo 4" sheetId="14" r:id="rId10"/>
    <sheet name="Módulo 5" sheetId="15" r:id="rId11"/>
    <sheet name="Módulo 6" sheetId="16" r:id="rId12"/>
    <sheet name="Módulo Prácticas Externas " sheetId="13" r:id="rId13"/>
    <sheet name="Módulo Prácticas Clínicas" sheetId="24" r:id="rId14"/>
    <sheet name="Módulo TFM" sheetId="17" r:id="rId15"/>
    <sheet name="Memoria último curso" sheetId="25" state="hidden" r:id="rId16"/>
  </sheets>
  <definedNames>
    <definedName name="_xlnm.Print_Area" localSheetId="4">'Datos académicos'!$A$1:$G$127</definedName>
    <definedName name="_xlnm.Print_Area" localSheetId="2">'Datos económicos'!$A$1:$E$85</definedName>
    <definedName name="_xlnm.Print_Area" localSheetId="1">'Datos generales'!$A$1:$F$135</definedName>
    <definedName name="_xlnm.Print_Area" localSheetId="3">'Memoria académica'!$A$1:$F$50</definedName>
    <definedName name="_xlnm.Print_Area" localSheetId="15">'Memoria último curso'!$A$1:$F$41</definedName>
    <definedName name="_xlnm.Print_Area" localSheetId="6">'Módulo 1'!$A$1:$N$27</definedName>
    <definedName name="_xlnm.Print_Area" localSheetId="7">'Módulo 2'!$A$1:$N$27</definedName>
    <definedName name="_xlnm.Print_Area" localSheetId="8">'Módulo 3'!$A$1:$N$27</definedName>
    <definedName name="_xlnm.Print_Area" localSheetId="9">'Módulo 4'!$A$1:$N$27</definedName>
    <definedName name="_xlnm.Print_Area" localSheetId="10">'Módulo 5'!$A$1:$N$28</definedName>
    <definedName name="_xlnm.Print_Area" localSheetId="11">'Módulo 6'!$A$1:$N$27</definedName>
    <definedName name="_xlnm.Print_Area" localSheetId="13">'Módulo Prácticas Clínicas'!$A$1:$H$31</definedName>
    <definedName name="_xlnm.Print_Area" localSheetId="12">'Módulo Prácticas Externas '!$A$1:$I$31</definedName>
    <definedName name="_xlnm.Print_Area" localSheetId="14">'Módulo TFM'!$A$1:$I$27</definedName>
    <definedName name="_xlnm.Print_Area" localSheetId="5">'RESUMEN ERRORES'!$A$1:$K$44</definedName>
    <definedName name="Máster_de_Formación_Permanente">'Datos generales'!$C$15</definedName>
    <definedName name="Máster_Formación_Permanente">'Datos generales'!$C$15</definedName>
    <definedName name="Print_Area" localSheetId="4">'Datos académicos'!$B$1:$F$117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82" i="2" l="1"/>
  <c r="H24" i="28" l="1"/>
  <c r="H25" i="28"/>
  <c r="H26" i="28"/>
  <c r="H27" i="28"/>
  <c r="H28" i="28"/>
  <c r="H29" i="28"/>
  <c r="H30" i="28"/>
  <c r="H31" i="28"/>
  <c r="H32" i="28"/>
  <c r="H33" i="28"/>
  <c r="H34" i="28"/>
  <c r="H35" i="28"/>
  <c r="H36" i="28"/>
  <c r="H37" i="28"/>
  <c r="H38" i="28"/>
  <c r="H39" i="28"/>
  <c r="H40" i="28"/>
  <c r="H41" i="28"/>
  <c r="H42" i="28"/>
  <c r="H43" i="28"/>
  <c r="H44" i="28"/>
  <c r="H45" i="28"/>
  <c r="H46" i="28"/>
  <c r="H47" i="28"/>
  <c r="H48" i="28"/>
  <c r="H49" i="28"/>
  <c r="H50" i="28"/>
  <c r="H51" i="28"/>
  <c r="H52" i="28"/>
  <c r="H53" i="28"/>
  <c r="H54" i="28"/>
  <c r="H55" i="28"/>
  <c r="H56" i="28"/>
  <c r="H57" i="28"/>
  <c r="H58" i="28"/>
  <c r="H59" i="28"/>
  <c r="H60" i="28"/>
  <c r="H61" i="28"/>
  <c r="H62" i="28"/>
  <c r="H63" i="28"/>
  <c r="H64" i="28"/>
  <c r="H65" i="28"/>
  <c r="H66" i="28"/>
  <c r="H67" i="28"/>
  <c r="H68" i="28"/>
  <c r="H69" i="28"/>
  <c r="H70" i="28"/>
  <c r="H71" i="28"/>
  <c r="H72" i="28"/>
  <c r="H73" i="28"/>
  <c r="H74" i="28"/>
  <c r="H75" i="28"/>
  <c r="H76" i="28"/>
  <c r="H77" i="28"/>
  <c r="H78" i="28"/>
  <c r="H79" i="28"/>
  <c r="H80" i="28"/>
  <c r="H81" i="28"/>
  <c r="H82" i="28"/>
  <c r="H83" i="28"/>
  <c r="H84" i="28"/>
  <c r="H85" i="28"/>
  <c r="H86" i="28"/>
  <c r="H87" i="28"/>
  <c r="H88" i="28"/>
  <c r="H89" i="28"/>
  <c r="H90" i="28"/>
  <c r="H91" i="28"/>
  <c r="H92" i="28"/>
  <c r="H93" i="28"/>
  <c r="H16" i="28" l="1"/>
  <c r="H17" i="28"/>
  <c r="H18" i="28"/>
  <c r="H19" i="28"/>
  <c r="H20" i="28"/>
  <c r="H21" i="28"/>
  <c r="H22" i="28"/>
  <c r="H23" i="28"/>
  <c r="H94" i="28"/>
  <c r="H95" i="28"/>
  <c r="H96" i="28"/>
  <c r="H97" i="28"/>
  <c r="H98" i="28"/>
  <c r="H99" i="28"/>
  <c r="H100" i="28"/>
  <c r="H101" i="28"/>
  <c r="H102" i="28"/>
  <c r="H103" i="28"/>
  <c r="H104" i="28"/>
  <c r="H105" i="28"/>
  <c r="H106" i="28"/>
  <c r="H107" i="28"/>
  <c r="H108" i="28"/>
  <c r="H109" i="28"/>
  <c r="H110" i="28"/>
  <c r="H111" i="28"/>
  <c r="H112" i="28"/>
  <c r="H113" i="28"/>
  <c r="H114" i="28"/>
  <c r="H15" i="28"/>
  <c r="E48" i="1" l="1"/>
  <c r="A122" i="2" l="1"/>
  <c r="D121" i="28" l="1"/>
  <c r="D120" i="28"/>
  <c r="D36" i="5" l="1"/>
  <c r="B16" i="24" l="1"/>
  <c r="F23" i="5"/>
  <c r="F22" i="5"/>
  <c r="G115" i="28"/>
  <c r="C117" i="28" s="1"/>
  <c r="D31" i="5"/>
  <c r="F31" i="5"/>
  <c r="E70" i="1"/>
  <c r="P22" i="26" l="1"/>
  <c r="B17" i="13" l="1"/>
  <c r="P49" i="26" s="1"/>
  <c r="C17" i="26" l="1"/>
  <c r="Q24" i="26"/>
  <c r="P24" i="26" s="1"/>
  <c r="C21" i="26" s="1"/>
  <c r="C50" i="2" l="1"/>
  <c r="A58" i="2" s="1"/>
  <c r="C16" i="26" l="1"/>
  <c r="P54" i="26" l="1"/>
  <c r="C28" i="26" s="1"/>
  <c r="P53" i="26"/>
  <c r="C23" i="26" s="1"/>
  <c r="B8" i="28" l="1"/>
  <c r="D122" i="28" l="1"/>
  <c r="F121" i="28" l="1"/>
  <c r="F120" i="28"/>
  <c r="F122" i="28" l="1"/>
  <c r="P42" i="26"/>
  <c r="B123" i="28"/>
  <c r="P46" i="26" l="1"/>
  <c r="P44" i="26"/>
  <c r="C40" i="26" s="1"/>
  <c r="C35" i="26" l="1"/>
  <c r="P34" i="26" l="1"/>
  <c r="Q34" i="26" s="1"/>
  <c r="C22" i="26" s="1"/>
  <c r="C19" i="26"/>
  <c r="P33" i="26"/>
  <c r="C18" i="26" s="1"/>
  <c r="C16" i="17"/>
  <c r="P30" i="26"/>
  <c r="P27" i="26"/>
  <c r="C14" i="26" s="1"/>
  <c r="C15" i="26" l="1"/>
  <c r="C25" i="26"/>
  <c r="G82" i="2"/>
  <c r="C60" i="2"/>
  <c r="D25" i="1" l="1"/>
  <c r="D16" i="1"/>
  <c r="A123" i="2"/>
  <c r="C40" i="1" l="1"/>
  <c r="E25" i="1"/>
  <c r="C20" i="1"/>
  <c r="D37" i="1" l="1"/>
  <c r="E37" i="1" s="1"/>
  <c r="D18" i="1"/>
  <c r="E18" i="1" s="1"/>
  <c r="D14" i="1"/>
  <c r="E14" i="1" s="1"/>
  <c r="E32" i="1"/>
  <c r="D38" i="1"/>
  <c r="E38" i="1" s="1"/>
  <c r="E16" i="1"/>
  <c r="D39" i="1"/>
  <c r="E39" i="1" s="1"/>
  <c r="D36" i="1"/>
  <c r="A14" i="11"/>
  <c r="P56" i="26" l="1"/>
  <c r="C33" i="26" s="1"/>
  <c r="E36" i="1"/>
  <c r="E40" i="1" s="1"/>
  <c r="E33" i="1"/>
  <c r="E30" i="1"/>
  <c r="E20" i="1"/>
  <c r="P20" i="26" l="1"/>
  <c r="C13" i="26" s="1"/>
  <c r="P14" i="26"/>
  <c r="P17" i="26"/>
  <c r="P13" i="26"/>
  <c r="O11" i="26"/>
  <c r="P12" i="26"/>
  <c r="P15" i="26"/>
  <c r="P16" i="26"/>
  <c r="A57" i="2"/>
  <c r="P11" i="26" s="1"/>
  <c r="G50" i="2"/>
  <c r="G51" i="2" s="1"/>
  <c r="S11" i="26" l="1"/>
  <c r="C12" i="26" s="1"/>
  <c r="D32" i="5"/>
  <c r="G69" i="2"/>
  <c r="C64" i="2" s="1"/>
  <c r="P59" i="26" l="1"/>
  <c r="D33" i="5" l="1"/>
  <c r="D34" i="5"/>
  <c r="F19" i="5"/>
  <c r="F20" i="5"/>
  <c r="F21" i="5"/>
  <c r="F24" i="5"/>
  <c r="F25" i="5"/>
  <c r="F26" i="5"/>
  <c r="F27" i="5"/>
  <c r="F28" i="5"/>
  <c r="F29" i="5"/>
  <c r="F30" i="5"/>
  <c r="P60" i="26" l="1"/>
  <c r="D35" i="5"/>
  <c r="A36" i="5" s="1"/>
  <c r="C44" i="1"/>
  <c r="P40" i="26" l="1"/>
  <c r="C30" i="26" s="1"/>
  <c r="D44" i="1"/>
  <c r="C62" i="2"/>
  <c r="P36" i="26" s="1"/>
  <c r="P37" i="26" s="1"/>
  <c r="C20" i="26" s="1"/>
  <c r="H69" i="2" l="1"/>
  <c r="W32" i="2" l="1"/>
  <c r="E32" i="2" s="1"/>
  <c r="F16" i="12" l="1"/>
  <c r="B16" i="16"/>
  <c r="B16" i="15"/>
  <c r="B16" i="14"/>
  <c r="B16" i="12"/>
  <c r="B16" i="11"/>
  <c r="B16" i="10"/>
  <c r="F16" i="16" l="1"/>
  <c r="F16" i="15"/>
  <c r="F16" i="14"/>
  <c r="F16" i="11"/>
  <c r="F16" i="10"/>
  <c r="C37" i="26" l="1"/>
  <c r="M16" i="10" l="1"/>
  <c r="A83" i="1"/>
  <c r="A126" i="2"/>
  <c r="M16" i="16" l="1"/>
  <c r="M16" i="14"/>
  <c r="M16" i="15"/>
  <c r="M16" i="12"/>
  <c r="M16" i="11"/>
  <c r="C36" i="26"/>
  <c r="P51" i="26" l="1"/>
  <c r="C42" i="26" s="1"/>
  <c r="A14" i="16" l="1"/>
  <c r="C41" i="26" l="1"/>
  <c r="C84" i="7"/>
  <c r="A7" i="25"/>
  <c r="A8" i="17"/>
  <c r="A8" i="24"/>
  <c r="A8" i="13"/>
  <c r="A8" i="16"/>
  <c r="A8" i="15"/>
  <c r="A8" i="14"/>
  <c r="A8" i="12"/>
  <c r="A8" i="11"/>
  <c r="A8" i="10"/>
  <c r="A8" i="5"/>
  <c r="A8" i="1"/>
  <c r="A14" i="15"/>
  <c r="A14" i="14"/>
  <c r="A14" i="12"/>
  <c r="A14" i="10"/>
  <c r="C82" i="7"/>
  <c r="C81" i="7" l="1"/>
  <c r="D43" i="1"/>
  <c r="E43" i="1" s="1"/>
  <c r="E46" i="1" l="1"/>
  <c r="E47" i="1" l="1"/>
  <c r="E49" i="1"/>
  <c r="E71" i="1" s="1"/>
  <c r="C29" i="26" l="1"/>
  <c r="E72" i="1"/>
</calcChain>
</file>

<file path=xl/sharedStrings.xml><?xml version="1.0" encoding="utf-8"?>
<sst xmlns="http://schemas.openxmlformats.org/spreadsheetml/2006/main" count="511" uniqueCount="348">
  <si>
    <t>Ingresos</t>
  </si>
  <si>
    <t>Nº estudiantes</t>
  </si>
  <si>
    <t>Descuento x estudiante</t>
  </si>
  <si>
    <t>Beca por estudiante</t>
  </si>
  <si>
    <t>Descuento por estudiante</t>
  </si>
  <si>
    <t>Descuento del 10%</t>
  </si>
  <si>
    <t>Descuento del 20%</t>
  </si>
  <si>
    <t>Descuento del 30%</t>
  </si>
  <si>
    <t>Descuento del 40%</t>
  </si>
  <si>
    <t>Descuento del 50%</t>
  </si>
  <si>
    <t>Descuento del 60%</t>
  </si>
  <si>
    <t>Descuento del 70%</t>
  </si>
  <si>
    <t>Descuento del 80%</t>
  </si>
  <si>
    <t>Descuento del 90%</t>
  </si>
  <si>
    <t>Descuento del 100%</t>
  </si>
  <si>
    <t>ESTUDIANTES CON BECA</t>
  </si>
  <si>
    <t xml:space="preserve">SUBTOTAL </t>
  </si>
  <si>
    <t>FINANCIACIÓN EXTERNA</t>
  </si>
  <si>
    <t>DESCUENTOS</t>
  </si>
  <si>
    <t>TOTAL INGRESOS BRUTOS</t>
  </si>
  <si>
    <t>RETENCION UCM</t>
  </si>
  <si>
    <t>TOTAL INGRESOS NETOS</t>
  </si>
  <si>
    <t>Elaboración o actualización de materiales docentes</t>
  </si>
  <si>
    <t>GASTOS</t>
  </si>
  <si>
    <t>INGRESOS</t>
  </si>
  <si>
    <t>TOTAL GASTOS</t>
  </si>
  <si>
    <t>INGRESOS - GASTOS</t>
  </si>
  <si>
    <t>DATOS GENERALES DEL TÍTULO</t>
  </si>
  <si>
    <t>Nombre</t>
  </si>
  <si>
    <t>Apellido 1</t>
  </si>
  <si>
    <t>Apellido 2</t>
  </si>
  <si>
    <t>NIF</t>
  </si>
  <si>
    <t>Créditos docencia</t>
  </si>
  <si>
    <t>Número de créditos:</t>
  </si>
  <si>
    <t>Modalidad de impartición</t>
  </si>
  <si>
    <t>DATOS ACADÉMICOS - RESUMEN</t>
  </si>
  <si>
    <t>Módulo</t>
  </si>
  <si>
    <t>Créditos ECTS</t>
  </si>
  <si>
    <t>Modalidad</t>
  </si>
  <si>
    <t>Presencial</t>
  </si>
  <si>
    <t>No presencial</t>
  </si>
  <si>
    <t>DATOS ECONÓMICOS</t>
  </si>
  <si>
    <t>ESTUDIANTES SIN BECA</t>
  </si>
  <si>
    <t>Precio de la matrícula</t>
  </si>
  <si>
    <t>MEMORIA ACADÉMICA</t>
  </si>
  <si>
    <t>PROGRAMACIÓN DETALLADA DEL CURSO</t>
  </si>
  <si>
    <t>Duración</t>
  </si>
  <si>
    <t>PROPUESTA DE CURSO DE FORMACIÓN PERMANENTE</t>
  </si>
  <si>
    <t>Código Meta</t>
  </si>
  <si>
    <t>Código GEA</t>
  </si>
  <si>
    <t>Código Centro</t>
  </si>
  <si>
    <t>Tipo de propuesta</t>
  </si>
  <si>
    <t>Tipo de curso</t>
  </si>
  <si>
    <t>Centro de la UCM</t>
  </si>
  <si>
    <t>Nueva propuesta</t>
  </si>
  <si>
    <t>Propuesta con modificación</t>
  </si>
  <si>
    <t>Diploma de Especialización</t>
  </si>
  <si>
    <t>Experto</t>
  </si>
  <si>
    <t>Diploma de Formación Permanente</t>
  </si>
  <si>
    <t>Certificado de Formación Permanente</t>
  </si>
  <si>
    <t>Facultad de Geografía e Historia</t>
  </si>
  <si>
    <t>Facultad de Filología</t>
  </si>
  <si>
    <t>Facultad de Derecho</t>
  </si>
  <si>
    <t>Facultad de Filosofía</t>
  </si>
  <si>
    <t>Facultad de CC. Químicas</t>
  </si>
  <si>
    <t>Facultad de Trabajo Social</t>
  </si>
  <si>
    <t>Facultad de CC. Políticas y Sociología</t>
  </si>
  <si>
    <t>Facultad de CC. Económicas y Empresariales</t>
  </si>
  <si>
    <t>Facultad de Comercio y Turismo</t>
  </si>
  <si>
    <t>Facultad de CC. de la Documentación</t>
  </si>
  <si>
    <t>Facultad de Informática</t>
  </si>
  <si>
    <t>Facultad de Odontología</t>
  </si>
  <si>
    <t>Facultad de Farmacia</t>
  </si>
  <si>
    <t>Facultad de Medicina</t>
  </si>
  <si>
    <t>Facultad de Óptica y Optometría</t>
  </si>
  <si>
    <t>Facultad de Psicología</t>
  </si>
  <si>
    <t>Facultad de Enfermería, Fisioterapia y Podología</t>
  </si>
  <si>
    <t>Facultad de Veterinaria</t>
  </si>
  <si>
    <t>Centro Análisis Sanitarios</t>
  </si>
  <si>
    <t>Hospital Clínico Veterinario</t>
  </si>
  <si>
    <t>Facultad de CC. de la Información</t>
  </si>
  <si>
    <t>Facultad de Bellas Artes</t>
  </si>
  <si>
    <t>Facultad de CC. Biológicas</t>
  </si>
  <si>
    <t>Facultad de CC. Físicas</t>
  </si>
  <si>
    <t>Facultad de CC. Geológicas</t>
  </si>
  <si>
    <t>Facultad de CC. Matemáticas</t>
  </si>
  <si>
    <t>I. C. Investigaciones Feministas</t>
  </si>
  <si>
    <t>Escuela Profesional de Relac. Laborales</t>
  </si>
  <si>
    <t>Facultad de Educación - Centro Formación Prof.</t>
  </si>
  <si>
    <t>Email de información</t>
  </si>
  <si>
    <t>Apellidos y nombre del Director/a:</t>
  </si>
  <si>
    <t>DNI Director/a:</t>
  </si>
  <si>
    <t>Apellidos y nombre del Codirector/a:</t>
  </si>
  <si>
    <t>DNI Codirector/a:</t>
  </si>
  <si>
    <t>Créditos ECTS totales</t>
  </si>
  <si>
    <t>Obligatorias</t>
  </si>
  <si>
    <t>Optativas</t>
  </si>
  <si>
    <t>Precio curso anterior</t>
  </si>
  <si>
    <t>Reserva de plaza</t>
  </si>
  <si>
    <t>Duración del título</t>
  </si>
  <si>
    <t>Promoción</t>
  </si>
  <si>
    <t>Menos de un semestre</t>
  </si>
  <si>
    <t>Un semestre</t>
  </si>
  <si>
    <t>Un año</t>
  </si>
  <si>
    <t>Dos años</t>
  </si>
  <si>
    <t>2019 - 2020</t>
  </si>
  <si>
    <t>Nº estud. curso anterior</t>
  </si>
  <si>
    <t>Fecha fin del curso</t>
  </si>
  <si>
    <t>Fecha inicio del curso</t>
  </si>
  <si>
    <t>Fecha 1ª convocatoria</t>
  </si>
  <si>
    <t>Fecha 2ª convocatoria</t>
  </si>
  <si>
    <t>Curso de gestión económica externa</t>
  </si>
  <si>
    <t>En caso afirmativo, empresa que realiza la gestión externa</t>
  </si>
  <si>
    <t>Tipo de prácticas</t>
  </si>
  <si>
    <t xml:space="preserve">  Nº mín. estud.</t>
  </si>
  <si>
    <t>Gestión externa</t>
  </si>
  <si>
    <t>Sí</t>
  </si>
  <si>
    <t>No</t>
  </si>
  <si>
    <r>
      <t>Precio 1</t>
    </r>
    <r>
      <rPr>
        <vertAlign val="superscript"/>
        <sz val="11"/>
        <color theme="1"/>
        <rFont val="Calibri"/>
        <family val="2"/>
        <scheme val="minor"/>
      </rPr>
      <t>er</t>
    </r>
    <r>
      <rPr>
        <sz val="11"/>
        <color theme="1"/>
        <rFont val="Calibri"/>
        <family val="2"/>
        <scheme val="minor"/>
      </rPr>
      <t xml:space="preserve"> año</t>
    </r>
  </si>
  <si>
    <t>Precio 2º año</t>
  </si>
  <si>
    <t>Porcentaje de descuento aplicado</t>
  </si>
  <si>
    <t>CANTIDAD TOTAL APLICADA PARA BECAS</t>
  </si>
  <si>
    <r>
      <t xml:space="preserve">CANTIDAD MÁXIMA PARA BECAS </t>
    </r>
    <r>
      <rPr>
        <b/>
        <i/>
        <sz val="10"/>
        <color rgb="FF942494"/>
        <rFont val="Calibri"/>
        <family val="2"/>
        <scheme val="minor"/>
      </rPr>
      <t>(hasta 25% de los ingresos de matrícula)</t>
    </r>
  </si>
  <si>
    <t xml:space="preserve">              Fecha y firma Decano/a o Director/a</t>
  </si>
  <si>
    <t>(Por favor, mayúscula sólo en la primera letra)</t>
  </si>
  <si>
    <t>Externo</t>
  </si>
  <si>
    <t>Vinculación</t>
  </si>
  <si>
    <t>UCM</t>
  </si>
  <si>
    <t>TFM (Sólo Máster)</t>
  </si>
  <si>
    <t>Firma Director/a del curso</t>
  </si>
  <si>
    <t>Límite de horas para el curso (presencial)</t>
  </si>
  <si>
    <t>Límite de horas para el curso (no presencial):</t>
  </si>
  <si>
    <t>Descuentos</t>
  </si>
  <si>
    <t>Conferencias o webinars</t>
  </si>
  <si>
    <r>
      <t xml:space="preserve">OBJETIVOS DEL CURSO
</t>
    </r>
    <r>
      <rPr>
        <i/>
        <sz val="11"/>
        <color rgb="FFE67800"/>
        <rFont val="Calibri"/>
        <family val="2"/>
        <scheme val="minor"/>
      </rPr>
      <t>(Para insertar una nueva línea, presionar simultáneamente la tecla Alt e Intro)</t>
    </r>
  </si>
  <si>
    <r>
      <t xml:space="preserve">RECURSOS MATERIALES E INSTALACIONES DISPONIBLES
</t>
    </r>
    <r>
      <rPr>
        <sz val="11"/>
        <color rgb="FFE67800"/>
        <rFont val="Calibri"/>
        <family val="2"/>
        <scheme val="minor"/>
      </rPr>
      <t>(Para insertar una nueva línea, presionar simultáneamente la tecla Alt e Intro)</t>
    </r>
  </si>
  <si>
    <r>
      <t xml:space="preserve">AUTORIZACIÓN DEL HOSPITAL (SI SE PRECISA)
</t>
    </r>
    <r>
      <rPr>
        <i/>
        <sz val="11"/>
        <color rgb="FFE67800"/>
        <rFont val="Calibri"/>
        <family val="2"/>
        <scheme val="minor"/>
      </rPr>
      <t>(Para insertar una nueva línea, presionar simultáneamente la tecla Alt e Intro)</t>
    </r>
  </si>
  <si>
    <r>
      <rPr>
        <b/>
        <sz val="11"/>
        <color rgb="FF0070C0"/>
        <rFont val="Calibri"/>
        <family val="2"/>
        <scheme val="minor"/>
      </rPr>
      <t xml:space="preserve">CONTENIDO </t>
    </r>
    <r>
      <rPr>
        <i/>
        <sz val="11"/>
        <color rgb="FF0070C0"/>
        <rFont val="Calibri"/>
        <family val="2"/>
        <scheme val="minor"/>
      </rPr>
      <t>(Para insertar una nueva línea, presionar simultáneamente la tecla Alt e Intro)</t>
    </r>
  </si>
  <si>
    <r>
      <rPr>
        <b/>
        <sz val="11"/>
        <color rgb="FF0070C0"/>
        <rFont val="Calibri"/>
        <family val="2"/>
        <scheme val="minor"/>
      </rPr>
      <t>COMPETENCIAS ESPECÍFICAS</t>
    </r>
    <r>
      <rPr>
        <sz val="11"/>
        <color rgb="FF0070C0"/>
        <rFont val="Calibri"/>
        <family val="2"/>
        <scheme val="minor"/>
      </rPr>
      <t xml:space="preserve"> </t>
    </r>
    <r>
      <rPr>
        <i/>
        <sz val="11"/>
        <color rgb="FF0070C0"/>
        <rFont val="Calibri"/>
        <family val="2"/>
        <scheme val="minor"/>
      </rPr>
      <t>(Para insertar una nueva línea, presionar simultáneamente la tecla Alt e Intro)</t>
    </r>
  </si>
  <si>
    <r>
      <rPr>
        <b/>
        <sz val="11"/>
        <color rgb="FF0070C0"/>
        <rFont val="Calibri"/>
        <family val="2"/>
        <scheme val="minor"/>
      </rPr>
      <t xml:space="preserve">CRITERIOS Y PROCEDIMIENTOS DE EVALUACIÓN </t>
    </r>
    <r>
      <rPr>
        <i/>
        <sz val="11"/>
        <color rgb="FF0070C0"/>
        <rFont val="Calibri"/>
        <family val="2"/>
        <scheme val="minor"/>
      </rPr>
      <t>(Para insertar una nueva línea, presionar simultáneamente la tecla Alt e Intro)</t>
    </r>
  </si>
  <si>
    <r>
      <rPr>
        <b/>
        <sz val="11"/>
        <color rgb="FF0070C0"/>
        <rFont val="Calibri"/>
        <family val="2"/>
        <scheme val="minor"/>
      </rPr>
      <t>SISTEMA DE DIRECCIÓN Y SEGUIMIENTO</t>
    </r>
    <r>
      <rPr>
        <sz val="11"/>
        <color rgb="FF0070C0"/>
        <rFont val="Calibri"/>
        <family val="2"/>
        <scheme val="minor"/>
      </rPr>
      <t xml:space="preserve"> </t>
    </r>
    <r>
      <rPr>
        <i/>
        <sz val="11"/>
        <color rgb="FF0070C0"/>
        <rFont val="Calibri"/>
        <family val="2"/>
        <scheme val="minor"/>
      </rPr>
      <t>(Para insertar una nueva línea, presionar simultáneamente la tecla Alt e Intro)</t>
    </r>
  </si>
  <si>
    <t xml:space="preserve">Total  </t>
  </si>
  <si>
    <t>Núm. de créditos:</t>
  </si>
  <si>
    <t>Nº edición</t>
  </si>
  <si>
    <t>Fecha del Convenio de colaboración con formación permanente</t>
  </si>
  <si>
    <t>Rama de conocimiento</t>
  </si>
  <si>
    <t>Ramas</t>
  </si>
  <si>
    <t>Artes y Humanidades</t>
  </si>
  <si>
    <t>Ciencias</t>
  </si>
  <si>
    <t>Ciencias de la Salud</t>
  </si>
  <si>
    <t>Ciencias Sociales y Jurídicas</t>
  </si>
  <si>
    <t>Ingeniería</t>
  </si>
  <si>
    <t xml:space="preserve"> Email Codirector/a:</t>
  </si>
  <si>
    <r>
      <rPr>
        <b/>
        <sz val="11"/>
        <color rgb="FF0070C0"/>
        <rFont val="Calibri"/>
        <family val="2"/>
        <scheme val="minor"/>
      </rPr>
      <t>SISTEMA DE TUTORIZACIÓN Y SEGUIMIENTO</t>
    </r>
    <r>
      <rPr>
        <sz val="11"/>
        <color rgb="FF0070C0"/>
        <rFont val="Calibri"/>
        <family val="2"/>
        <scheme val="minor"/>
      </rPr>
      <t xml:space="preserve"> </t>
    </r>
    <r>
      <rPr>
        <i/>
        <sz val="11"/>
        <color rgb="FF0070C0"/>
        <rFont val="Calibri"/>
        <family val="2"/>
        <scheme val="minor"/>
      </rPr>
      <t>(Para insertar una nueva línea, presionar simultáneamente la tecla Alt e Intro)</t>
    </r>
  </si>
  <si>
    <t>Nº de estudiantes matriculados</t>
  </si>
  <si>
    <t>Nº de estudiantes que han superado el curso</t>
  </si>
  <si>
    <t>GRADO DEL CUMPLIMIENTO DEL PROGRAMA Y DE LOS OBJETIVOS</t>
  </si>
  <si>
    <t>INDICADORES O DATOS DE EMPLEABILIDAD</t>
  </si>
  <si>
    <t>DNI Coordinador/a:</t>
  </si>
  <si>
    <t>Email Coordinador/a:</t>
  </si>
  <si>
    <t>Precio del título</t>
  </si>
  <si>
    <t>Nº estud. previstos</t>
  </si>
  <si>
    <t>A rellenar por los servicios administrativos:</t>
  </si>
  <si>
    <t>Fecha de entrada de la propuesta</t>
  </si>
  <si>
    <t>Fecha aprobación Comisión</t>
  </si>
  <si>
    <t>Fecha aprobación Consejo Social</t>
  </si>
  <si>
    <r>
      <t xml:space="preserve">JUSTIFICACIÓN DEL TÍTULO PROPUESTO
</t>
    </r>
    <r>
      <rPr>
        <i/>
        <sz val="11"/>
        <color rgb="FFE67800"/>
        <rFont val="Calibri"/>
        <family val="2"/>
        <scheme val="minor"/>
      </rPr>
      <t>(Para insertar una nueva línea, presionar simultáneamente la tecla Alt e Intro)</t>
    </r>
  </si>
  <si>
    <r>
      <rPr>
        <b/>
        <sz val="11"/>
        <color rgb="FF0070C0"/>
        <rFont val="Calibri"/>
        <family val="2"/>
        <scheme val="minor"/>
      </rPr>
      <t>SISTEMA DE SUPERVISIÓN Y SEGUIMIENTO</t>
    </r>
    <r>
      <rPr>
        <sz val="11"/>
        <color rgb="FF0070C0"/>
        <rFont val="Calibri"/>
        <family val="2"/>
        <scheme val="minor"/>
      </rPr>
      <t xml:space="preserve"> </t>
    </r>
    <r>
      <rPr>
        <i/>
        <sz val="11"/>
        <color rgb="FF0070C0"/>
        <rFont val="Calibri"/>
        <family val="2"/>
        <scheme val="minor"/>
      </rPr>
      <t>(Para insertar una nueva línea, presionar simultáneamente la tecla Alt e Intro)</t>
    </r>
  </si>
  <si>
    <t>Admisión previa</t>
  </si>
  <si>
    <t>MEMORIA DEL ÚLTIMO CURSO FINALIZADO</t>
  </si>
  <si>
    <t>Curso académico</t>
  </si>
  <si>
    <t>En caso de modificación, indicar
los cambios realizados</t>
  </si>
  <si>
    <t>Curso académico (memoria último curso)</t>
  </si>
  <si>
    <t>Id.</t>
  </si>
  <si>
    <t>Total de estudiantes</t>
  </si>
  <si>
    <t>Certificado de F.P.</t>
  </si>
  <si>
    <t>Diploma de F.P.</t>
  </si>
  <si>
    <t>Diploma Especialización</t>
  </si>
  <si>
    <t>30 - 59 ECTS</t>
  </si>
  <si>
    <t>20 - 29 ECTS</t>
  </si>
  <si>
    <t>&lt;15 ECTS</t>
  </si>
  <si>
    <t>Diferencia</t>
  </si>
  <si>
    <t>Resto matrícula
a abonar</t>
  </si>
  <si>
    <t>Promoción (memoria último curso)</t>
  </si>
  <si>
    <t xml:space="preserve">Móvil:  </t>
  </si>
  <si>
    <r>
      <t xml:space="preserve">PLAN DE ESTUDIOS
</t>
    </r>
    <r>
      <rPr>
        <b/>
        <i/>
        <sz val="11"/>
        <color rgb="FFE67800"/>
        <rFont val="Calibri"/>
        <family val="2"/>
        <scheme val="minor"/>
      </rPr>
      <t>(En un mismo módulo pueden impartirse créditos presenciales y créditos no presenciales)</t>
    </r>
  </si>
  <si>
    <r>
      <t xml:space="preserve">                                                                                   </t>
    </r>
    <r>
      <rPr>
        <b/>
        <sz val="11"/>
        <color rgb="FFF74139"/>
        <rFont val="Calibri"/>
        <family val="2"/>
        <scheme val="minor"/>
      </rPr>
      <t>Nº estudiantes</t>
    </r>
  </si>
  <si>
    <r>
      <t xml:space="preserve">Becados por entidades colaboradoras </t>
    </r>
    <r>
      <rPr>
        <i/>
        <sz val="11"/>
        <color theme="1"/>
        <rFont val="Calibri"/>
        <family val="2"/>
        <scheme val="minor"/>
      </rPr>
      <t>(indicar nombre):</t>
    </r>
  </si>
  <si>
    <r>
      <t xml:space="preserve">Subvenciones, patrocinios u otras fuentes de financiación </t>
    </r>
    <r>
      <rPr>
        <i/>
        <sz val="11"/>
        <color theme="1"/>
        <rFont val="Calibri"/>
        <family val="2"/>
        <scheme val="minor"/>
      </rPr>
      <t>(Indicar nombre o procedencia)</t>
    </r>
    <r>
      <rPr>
        <sz val="11"/>
        <color theme="1"/>
        <rFont val="Calibri"/>
        <family val="2"/>
        <scheme val="minor"/>
      </rPr>
      <t xml:space="preserve">
</t>
    </r>
    <r>
      <rPr>
        <i/>
        <sz val="11"/>
        <color theme="1"/>
        <rFont val="Calibri"/>
        <family val="2"/>
        <scheme val="minor"/>
      </rPr>
      <t>(Indicar procedencia)</t>
    </r>
  </si>
  <si>
    <r>
      <t xml:space="preserve">RESULTADOS DE LA ENCUESTA DE SATISFACCIÓN CON EL TÍTULO
</t>
    </r>
    <r>
      <rPr>
        <i/>
        <sz val="11"/>
        <color rgb="FF942494"/>
        <rFont val="Calibri"/>
        <family val="2"/>
        <scheme val="minor"/>
      </rPr>
      <t>(Sólo en Máster propio, Diploma de Especialización y Experto)</t>
    </r>
  </si>
  <si>
    <t xml:space="preserve">  (si el convenio está en tramitación, deje en blanco la fecha del convenio)</t>
  </si>
  <si>
    <t>Facultad de Estudios Estadísticos</t>
  </si>
  <si>
    <t>Escuela de Gobierno</t>
  </si>
  <si>
    <t>I. C. Estudios Internacionales (ICEI)</t>
  </si>
  <si>
    <t>I. C. Ciencias de la Administración (ICCA)</t>
  </si>
  <si>
    <t>I. U. Ciencias Musicales (ICCMU)</t>
  </si>
  <si>
    <t>I. U. Lenguas Modernas y Traductores (IULMyT)</t>
  </si>
  <si>
    <t>I. C. Análisis Económico (ICAE)</t>
  </si>
  <si>
    <t>Nombre y apellidos:</t>
  </si>
  <si>
    <t xml:space="preserve">Nombre y apellidos: </t>
  </si>
  <si>
    <t>Grupo 1: fecha inicio</t>
  </si>
  <si>
    <t>Nº grupos</t>
  </si>
  <si>
    <t>Fecha fin</t>
  </si>
  <si>
    <t>Grupo 2: fecha inicio</t>
  </si>
  <si>
    <t>Grupo 3: fecha inicio</t>
  </si>
  <si>
    <t>Grupo 4: fecha inicio</t>
  </si>
  <si>
    <t>Centro Complutense para la Enseñanza del Español</t>
  </si>
  <si>
    <t>2020 - 2021</t>
  </si>
  <si>
    <t>Centro de Formación Permanente</t>
  </si>
  <si>
    <t>Centro Gestor</t>
  </si>
  <si>
    <t>Modalidad de impartición:</t>
  </si>
  <si>
    <t>Otros gastos</t>
  </si>
  <si>
    <t>Horas de actividades docentes:</t>
  </si>
  <si>
    <t>Modalidad:</t>
  </si>
  <si>
    <t>(Para insertar una nueva línea, presionar simultáneamente la tecla Alt e Intro)</t>
  </si>
  <si>
    <t>Dirección y codirección</t>
  </si>
  <si>
    <t>2021 - 2022</t>
  </si>
  <si>
    <r>
      <t xml:space="preserve">JUSTIFICACIÓN DE LA PARTICIPACIÓN DE PROFESORADO UCM POR DEBAJO DEL 25%
</t>
    </r>
    <r>
      <rPr>
        <i/>
        <sz val="11"/>
        <color rgb="FFE67800"/>
        <rFont val="Calibri"/>
        <family val="2"/>
        <scheme val="minor"/>
      </rPr>
      <t>(Para insertar una nueva línea, presionar simultáneamente la tecla Alt e Intro)</t>
    </r>
  </si>
  <si>
    <t>2022 - 2023</t>
  </si>
  <si>
    <t>2019 - 2021</t>
  </si>
  <si>
    <t>Tipo de vinculación con la UCM:</t>
  </si>
  <si>
    <t>No permanente</t>
  </si>
  <si>
    <t>Permanente</t>
  </si>
  <si>
    <t>Vinculación por contrato con la UCM</t>
  </si>
  <si>
    <t>Centro de Donación de Cuerpos y Salas de Disección</t>
  </si>
  <si>
    <t>Máster de F.P.</t>
  </si>
  <si>
    <t>Internado</t>
  </si>
  <si>
    <t>Virtual o No presencial</t>
  </si>
  <si>
    <t xml:space="preserve">                Microcredenciales</t>
  </si>
  <si>
    <t>Máster de Formación Permanente</t>
  </si>
  <si>
    <t>Microcredencial</t>
  </si>
  <si>
    <t>Tres años</t>
  </si>
  <si>
    <t>Híbrida o Semipresencial</t>
  </si>
  <si>
    <t>Propuesta sin modificación</t>
  </si>
  <si>
    <t>Idioma de impartición</t>
  </si>
  <si>
    <t>Castellano</t>
  </si>
  <si>
    <t>Inglés</t>
  </si>
  <si>
    <r>
      <rPr>
        <sz val="11"/>
        <color theme="1"/>
        <rFont val="Calibri"/>
        <family val="2"/>
        <scheme val="minor"/>
      </rPr>
      <t xml:space="preserve">Teléfono de información </t>
    </r>
    <r>
      <rPr>
        <i/>
        <sz val="11"/>
        <color rgb="FF942494"/>
        <rFont val="Calibri"/>
        <family val="2"/>
        <scheme val="minor"/>
      </rPr>
      <t>(9 dígitos)</t>
    </r>
  </si>
  <si>
    <t xml:space="preserve">     Email UCM Director/a:</t>
  </si>
  <si>
    <t>(En caso de incluir prácticas académicas externas/curriculares y extracurriculares/clínicas, cumplimentar los datos del Coordinador de Prácticas)</t>
  </si>
  <si>
    <t>60, 90, 120 ECTS</t>
  </si>
  <si>
    <r>
      <rPr>
        <sz val="8"/>
        <color rgb="FF942494"/>
        <rFont val="Calibri"/>
        <family val="2"/>
        <scheme val="minor"/>
      </rPr>
      <t xml:space="preserve">Mayor/igual a </t>
    </r>
    <r>
      <rPr>
        <sz val="11"/>
        <color rgb="FF942494"/>
        <rFont val="Calibri"/>
        <family val="2"/>
        <scheme val="minor"/>
      </rPr>
      <t>80 ECTS</t>
    </r>
  </si>
  <si>
    <t>Entre 15-30 ECTS</t>
  </si>
  <si>
    <r>
      <t>Precio 3</t>
    </r>
    <r>
      <rPr>
        <vertAlign val="superscript"/>
        <sz val="11"/>
        <color theme="1"/>
        <rFont val="Calibri"/>
        <family val="2"/>
        <scheme val="minor"/>
      </rPr>
      <t>er</t>
    </r>
    <r>
      <rPr>
        <sz val="11"/>
        <color theme="1"/>
        <rFont val="Calibri"/>
        <family val="2"/>
        <scheme val="minor"/>
      </rPr>
      <t xml:space="preserve"> año</t>
    </r>
  </si>
  <si>
    <r>
      <t xml:space="preserve">Créditos TFM </t>
    </r>
    <r>
      <rPr>
        <i/>
        <sz val="11"/>
        <color theme="1"/>
        <rFont val="Calibri"/>
        <family val="2"/>
        <scheme val="minor"/>
      </rPr>
      <t>(Sólo Máster de F.P.)</t>
    </r>
  </si>
  <si>
    <r>
      <t xml:space="preserve">En caso de que la dirección del curso considere solicitar el reconocimiento de créditos para estudiantes de Grado UCM, deberá enviarse a la Sección de Planes de Estudio (spe@ucm.es) copia de este archivo en pdf, junto con la solicitud de reconocimiento de créditos y el comunicado de la aprobación de este curso. Para ello, por favor indique el </t>
    </r>
    <r>
      <rPr>
        <b/>
        <sz val="11"/>
        <rFont val="Calibri"/>
        <family val="2"/>
        <scheme val="minor"/>
      </rPr>
      <t>nombre del curso en inglés</t>
    </r>
    <r>
      <rPr>
        <sz val="11"/>
        <rFont val="Calibri"/>
        <family val="2"/>
        <scheme val="minor"/>
      </rPr>
      <t>:</t>
    </r>
  </si>
  <si>
    <t>Discapacidad y/o víctimas de terrorismo o de violencia de género</t>
  </si>
  <si>
    <t>Trabajadores de la UCM</t>
  </si>
  <si>
    <t>Descuento (10%-100%)</t>
  </si>
  <si>
    <r>
      <rPr>
        <sz val="11"/>
        <rFont val="Calibri"/>
        <family val="2"/>
        <scheme val="minor"/>
      </rPr>
      <t xml:space="preserve">Denominación del título </t>
    </r>
    <r>
      <rPr>
        <i/>
        <sz val="11"/>
        <color rgb="FF942494"/>
        <rFont val="Calibri"/>
        <family val="2"/>
        <scheme val="minor"/>
      </rPr>
      <t>(Si se imparte en inglés, especificar título en dicho idioma)</t>
    </r>
  </si>
  <si>
    <r>
      <t xml:space="preserve">Breve resumen del curso </t>
    </r>
    <r>
      <rPr>
        <i/>
        <sz val="11"/>
        <color rgb="FF942494"/>
        <rFont val="Calibri"/>
        <family val="2"/>
        <scheme val="minor"/>
      </rPr>
      <t>(máx. 700 caracteres con espacios)</t>
    </r>
    <r>
      <rPr>
        <i/>
        <u/>
        <sz val="11"/>
        <color rgb="FF942494"/>
        <rFont val="Calibri"/>
        <family val="2"/>
        <scheme val="minor"/>
      </rPr>
      <t xml:space="preserve"> Si se imparte en inglés, el resumen debe ser redactado en inglés</t>
    </r>
    <r>
      <rPr>
        <i/>
        <sz val="11"/>
        <color rgb="FF942494"/>
        <rFont val="Calibri"/>
        <family val="2"/>
        <scheme val="minor"/>
      </rPr>
      <t xml:space="preserve">. </t>
    </r>
    <r>
      <rPr>
        <i/>
        <sz val="11"/>
        <color theme="1"/>
        <rFont val="Calibri"/>
        <family val="2"/>
        <scheme val="minor"/>
      </rPr>
      <t xml:space="preserve">
</t>
    </r>
    <r>
      <rPr>
        <i/>
        <sz val="10"/>
        <color rgb="FF942494"/>
        <rFont val="Calibri"/>
        <family val="2"/>
        <scheme val="minor"/>
      </rPr>
      <t>(Para insertar una nueva línea, presionar simultáneamente la tecla Alt e Intro)</t>
    </r>
  </si>
  <si>
    <r>
      <t xml:space="preserve">Perfil del estudiante a quien se dirige el curso. </t>
    </r>
    <r>
      <rPr>
        <i/>
        <u/>
        <sz val="11"/>
        <color rgb="FF942494"/>
        <rFont val="Calibri"/>
        <family val="2"/>
        <scheme val="minor"/>
      </rPr>
      <t>Si se imparte en inglés, el resumen debe ser redactado en inglés.</t>
    </r>
    <r>
      <rPr>
        <i/>
        <sz val="11"/>
        <color theme="1"/>
        <rFont val="Calibri"/>
        <family val="2"/>
        <scheme val="minor"/>
      </rPr>
      <t xml:space="preserve">
</t>
    </r>
    <r>
      <rPr>
        <i/>
        <sz val="10"/>
        <color rgb="FF942494"/>
        <rFont val="Calibri"/>
        <family val="2"/>
        <scheme val="minor"/>
      </rPr>
      <t>(Para insertar una nueva línea, presionar simultáneamente la tecla Alt e Intro)</t>
    </r>
  </si>
  <si>
    <t>Prácticas externas curriculares</t>
  </si>
  <si>
    <t>*Es imprescindible cumplimentar la información requerida de todos los campos indicados</t>
  </si>
  <si>
    <t>VºBº  Decano/a o Director/a del Centro Gestor</t>
  </si>
  <si>
    <r>
      <t xml:space="preserve">En caso de que el Centro Gestor </t>
    </r>
    <r>
      <rPr>
        <b/>
        <i/>
        <u/>
        <sz val="11"/>
        <color rgb="FF942494"/>
        <rFont val="Calibri"/>
        <family val="2"/>
        <scheme val="minor"/>
      </rPr>
      <t>sea diferente del Centro Responsable</t>
    </r>
    <r>
      <rPr>
        <b/>
        <i/>
        <sz val="11"/>
        <color rgb="FF942494"/>
        <rFont val="Calibri"/>
        <family val="2"/>
        <scheme val="minor"/>
      </rPr>
      <t xml:space="preserve">, se requiere la siguiente firma: </t>
    </r>
  </si>
  <si>
    <t>Firma del Gerente o Administrador del Centro Gestor</t>
  </si>
  <si>
    <r>
      <rPr>
        <b/>
        <sz val="11"/>
        <color rgb="FF0070C0"/>
        <rFont val="Calibri"/>
        <family val="2"/>
        <scheme val="minor"/>
      </rPr>
      <t xml:space="preserve">INDICAR LAS EMPRESAS E INSTITUCIONES DONDE SE REALIZARÁN LAS PRÁCTICAS  </t>
    </r>
    <r>
      <rPr>
        <i/>
        <sz val="11"/>
        <color rgb="FF0070C0"/>
        <rFont val="Calibri"/>
        <family val="2"/>
        <scheme val="minor"/>
      </rPr>
      <t>(Para insertar una nueva línea, presionar simultáneamente la tecla Alt e Intro)</t>
    </r>
  </si>
  <si>
    <t>INDICAR LAS CLÍNICAS, EMPRESAS E INSTITUCIONES DONDE SE REALIZARÁN LAS PRÁCTICAS</t>
  </si>
  <si>
    <t>* Es imprescindible cumplimentar cada uno de los apartados requeridos en caso de incluir TFM en la titulación (sólo Máster de Formación Permanente)</t>
  </si>
  <si>
    <r>
      <rPr>
        <sz val="11"/>
        <rFont val="Calibri"/>
        <family val="2"/>
        <scheme val="minor"/>
      </rPr>
      <t xml:space="preserve">Denominación del título </t>
    </r>
    <r>
      <rPr>
        <i/>
        <sz val="11"/>
        <color rgb="FF942494"/>
        <rFont val="Calibri"/>
        <family val="2"/>
        <scheme val="minor"/>
      </rPr>
      <t>(si se ha impartido en inglés, especificar título en dicho idioma)</t>
    </r>
  </si>
  <si>
    <t>2023 - 2024</t>
  </si>
  <si>
    <r>
      <rPr>
        <b/>
        <u/>
        <sz val="11"/>
        <color rgb="FF942494"/>
        <rFont val="Calibri"/>
        <family val="2"/>
        <scheme val="minor"/>
      </rPr>
      <t>Observación sobre las "Modalidades de impartición"</t>
    </r>
    <r>
      <rPr>
        <b/>
        <sz val="11"/>
        <color rgb="FF942494"/>
        <rFont val="Calibri"/>
        <family val="2"/>
        <scheme val="minor"/>
      </rPr>
      <t xml:space="preserve">
Presencial </t>
    </r>
    <r>
      <rPr>
        <i/>
        <sz val="11"/>
        <color rgb="FF942494"/>
        <rFont val="Calibri"/>
        <family val="2"/>
        <scheme val="minor"/>
      </rPr>
      <t>(80% de los créditos impartidos en forma presencial - excluidos ECTS de prácticas externas y TFM, si los hubiera)</t>
    </r>
    <r>
      <rPr>
        <b/>
        <sz val="11"/>
        <color rgb="FF942494"/>
        <rFont val="Calibri"/>
        <family val="2"/>
        <scheme val="minor"/>
      </rPr>
      <t xml:space="preserve">
Híbrida o Semipresencial </t>
    </r>
    <r>
      <rPr>
        <i/>
        <sz val="11"/>
        <color rgb="FF942494"/>
        <rFont val="Calibri"/>
        <family val="2"/>
        <scheme val="minor"/>
      </rPr>
      <t>(entre el 30 y el 79% de los ECTS totales del título sea impartida en modalidad presencial - excluidos ECTS de prácticas externas y TFM, si los hubiera)</t>
    </r>
    <r>
      <rPr>
        <b/>
        <sz val="11"/>
        <color rgb="FF942494"/>
        <rFont val="Calibri"/>
        <family val="2"/>
        <scheme val="minor"/>
      </rPr>
      <t xml:space="preserve">
Virtual o No Presencial </t>
    </r>
    <r>
      <rPr>
        <i/>
        <sz val="11"/>
        <color rgb="FF942494"/>
        <rFont val="Calibri"/>
        <family val="2"/>
        <scheme val="minor"/>
      </rPr>
      <t>(cuando la docencia presencial sea inferior al 30% de los ECTS totales del título- excluidos ECTS de prácticas externas y TFM, si los hubiera )</t>
    </r>
    <r>
      <rPr>
        <b/>
        <sz val="11"/>
        <color rgb="FF942494"/>
        <rFont val="Calibri"/>
        <family val="2"/>
        <scheme val="minor"/>
      </rPr>
      <t xml:space="preserve">
 </t>
    </r>
  </si>
  <si>
    <t xml:space="preserve">Programa Alumni o familiares de primer grado de trabajadores UCM </t>
  </si>
  <si>
    <t>2020 - 2022</t>
  </si>
  <si>
    <t>DESGLOSE DE MÓDULOS</t>
  </si>
  <si>
    <t>HOJA DE DATOS ACADÉMICOS</t>
  </si>
  <si>
    <t>HOJA DE DATOS ECONÓMICOS</t>
  </si>
  <si>
    <t>HOJA DE DATOS GENERALES</t>
  </si>
  <si>
    <t>RESUMEN DE ERRORES</t>
  </si>
  <si>
    <t>DIPLOMA</t>
  </si>
  <si>
    <t>EXPERTO</t>
  </si>
  <si>
    <t>MICRO</t>
  </si>
  <si>
    <t>INTER</t>
  </si>
  <si>
    <t>DI FP</t>
  </si>
  <si>
    <t>CER FP</t>
  </si>
  <si>
    <t>GLOBAL</t>
  </si>
  <si>
    <t>RESERVA</t>
  </si>
  <si>
    <t>PRACTICAS CURR</t>
  </si>
  <si>
    <t>PRACTICAS EXTR</t>
  </si>
  <si>
    <t>centro gestor</t>
  </si>
  <si>
    <t>VALIDACIONES</t>
  </si>
  <si>
    <t>datos dir</t>
  </si>
  <si>
    <t>convocatorias</t>
  </si>
  <si>
    <t>ipc</t>
  </si>
  <si>
    <t>estudiantes</t>
  </si>
  <si>
    <t>Porcentaje</t>
  </si>
  <si>
    <t>Horas</t>
  </si>
  <si>
    <t>porcentaje ucm</t>
  </si>
  <si>
    <t>tfm cumplimentado</t>
  </si>
  <si>
    <t>75 horas</t>
  </si>
  <si>
    <t>practicas ext módulo</t>
  </si>
  <si>
    <t>practicas clin módulo</t>
  </si>
  <si>
    <t>firma decano</t>
  </si>
  <si>
    <t>firma gerente</t>
  </si>
  <si>
    <t>tutorizacion tfm</t>
  </si>
  <si>
    <r>
      <t xml:space="preserve">En esta pestaña se presenta un resumen de los principales errores en la cumplimentación de la propuesta. Por favor, </t>
    </r>
    <r>
      <rPr>
        <b/>
        <u/>
        <sz val="10"/>
        <rFont val="Calibri"/>
        <family val="2"/>
        <scheme val="minor"/>
      </rPr>
      <t>no presente la propuesta mientras figure algún error en este resumen</t>
    </r>
    <r>
      <rPr>
        <b/>
        <sz val="10"/>
        <rFont val="Calibri"/>
        <family val="2"/>
        <scheme val="minor"/>
      </rPr>
      <t xml:space="preserve">. Corríjalo en la pestaña que proceda para que desaparezca de esta pestaña. 
*Si se presenta la propuesta con errores en este apartado, se consideraría no válida. No obstante, el mero hecho de que no figure ningún error en este resumen no implica que la propuesta sea correcta. Eso quedará a criterio de la sección una vez hecha la revisión administrativa y comprobado que cumple con todos los requisitos establecidos por la normativa y las instrucciones que la desarrollan.  </t>
    </r>
  </si>
  <si>
    <t>hora prácticas clin</t>
  </si>
  <si>
    <t>horas practicas curr</t>
  </si>
  <si>
    <t>fecha inicio fin</t>
  </si>
  <si>
    <r>
      <rPr>
        <sz val="11"/>
        <color theme="1"/>
        <rFont val="Calibri"/>
        <family val="2"/>
        <scheme val="minor"/>
      </rPr>
      <t xml:space="preserve">Página web del título </t>
    </r>
    <r>
      <rPr>
        <i/>
        <sz val="11"/>
        <color rgb="FF942494"/>
        <rFont val="Calibri"/>
        <family val="2"/>
        <scheme val="minor"/>
      </rPr>
      <t xml:space="preserve">
(Máx. 65 caracteres)</t>
    </r>
  </si>
  <si>
    <t>2019 - 2022</t>
  </si>
  <si>
    <t>2020 - 2023</t>
  </si>
  <si>
    <t>2021 - 2023</t>
  </si>
  <si>
    <t>EXTRACURRICULARES</t>
  </si>
  <si>
    <t>Módulo 7: Prácticas Externas Curriculares</t>
  </si>
  <si>
    <r>
      <t xml:space="preserve">Créditos prácticas externas </t>
    </r>
    <r>
      <rPr>
        <b/>
        <sz val="11"/>
        <rFont val="Calibri"/>
        <family val="2"/>
        <scheme val="minor"/>
      </rPr>
      <t>curriculares</t>
    </r>
    <r>
      <rPr>
        <sz val="11"/>
        <rFont val="Calibri"/>
        <family val="2"/>
        <scheme val="minor"/>
      </rPr>
      <t xml:space="preserve"> </t>
    </r>
  </si>
  <si>
    <r>
      <t xml:space="preserve">Prácticas externas </t>
    </r>
    <r>
      <rPr>
        <b/>
        <sz val="11"/>
        <rFont val="Calibri"/>
        <family val="2"/>
        <scheme val="minor"/>
      </rPr>
      <t>extracurriculares</t>
    </r>
  </si>
  <si>
    <t>2024 - 2025</t>
  </si>
  <si>
    <t>2024 - 2026</t>
  </si>
  <si>
    <t>2024 - 2027</t>
  </si>
  <si>
    <t>2021 - 2024</t>
  </si>
  <si>
    <t>2022 - 2024</t>
  </si>
  <si>
    <t>Apellidos y nombre del Coordinador/a Académico:</t>
  </si>
  <si>
    <t>Coordinación académica / Coordinación de prácticas</t>
  </si>
  <si>
    <t>Horas de docencia</t>
  </si>
  <si>
    <r>
      <t xml:space="preserve">Créditos prácticas </t>
    </r>
    <r>
      <rPr>
        <b/>
        <sz val="11"/>
        <color theme="1"/>
        <rFont val="Calibri"/>
        <family val="2"/>
        <scheme val="minor"/>
      </rPr>
      <t>clínicas o formación práctica</t>
    </r>
  </si>
  <si>
    <t>(9 dígitos incluida la letra)</t>
  </si>
  <si>
    <t>HORAS DE DOCENCIA</t>
  </si>
  <si>
    <r>
      <rPr>
        <b/>
        <sz val="11"/>
        <color rgb="FF0070C0"/>
        <rFont val="Calibri"/>
        <family val="2"/>
        <scheme val="minor"/>
      </rPr>
      <t xml:space="preserve">CRITERIOS Y PROCEDIMIENTOS DE EVALUACIÓN DEL MÓDULO </t>
    </r>
    <r>
      <rPr>
        <i/>
        <sz val="11"/>
        <color rgb="FF0070C0"/>
        <rFont val="Calibri"/>
        <family val="2"/>
        <scheme val="minor"/>
      </rPr>
      <t>(Para insertar una nueva línea, presionar simultáneamente la tecla Alt e Intro)</t>
    </r>
  </si>
  <si>
    <r>
      <t xml:space="preserve">CRITERIOS Y PROCEDIMIENTOS DE EVALUACIÓN DEL MÓDULO </t>
    </r>
    <r>
      <rPr>
        <i/>
        <sz val="11"/>
        <color rgb="FF0070C0"/>
        <rFont val="Calibri"/>
        <family val="2"/>
        <scheme val="minor"/>
      </rPr>
      <t>(Para insertar una nueva línea, presionar simultáneamente la tecla Alt e Intro)</t>
    </r>
  </si>
  <si>
    <t>Prácticas clínicas / formación práctica</t>
  </si>
  <si>
    <r>
      <rPr>
        <b/>
        <sz val="11"/>
        <color rgb="FF0070C0"/>
        <rFont val="Calibri"/>
        <family val="2"/>
        <scheme val="minor"/>
      </rPr>
      <t xml:space="preserve">CRITERIOS Y PROCEDIMIENTOS DE EVALUACIÓN DE LAS PRÁCTICAS </t>
    </r>
    <r>
      <rPr>
        <i/>
        <sz val="11"/>
        <color rgb="FF0070C0"/>
        <rFont val="Calibri"/>
        <family val="2"/>
        <scheme val="minor"/>
      </rPr>
      <t>(Para insertar una nueva línea, presionar simultáneamente la tecla Alt e Intro)</t>
    </r>
  </si>
  <si>
    <t>Total docencia   :</t>
  </si>
  <si>
    <t>------------------</t>
  </si>
  <si>
    <r>
      <rPr>
        <b/>
        <sz val="11"/>
        <color rgb="FF0070C0"/>
        <rFont val="Calibri"/>
        <family val="2"/>
        <scheme val="minor"/>
      </rPr>
      <t xml:space="preserve">CRITERIOS Y PROCEDIMIENTOS DE EVALUACIÓN DEL TRABAJO FIN DE MÁSTER </t>
    </r>
    <r>
      <rPr>
        <i/>
        <sz val="11"/>
        <color rgb="FF0070C0"/>
        <rFont val="Calibri"/>
        <family val="2"/>
        <scheme val="minor"/>
      </rPr>
      <t>(Para insertar una nueva línea, presionar simultáneamente la tecla Alt e Intro)</t>
    </r>
  </si>
  <si>
    <t>Módulo 8: Prácticas Clínicas o Formación Práctica</t>
  </si>
  <si>
    <t xml:space="preserve">COTIZACIÓN  SS. (PRÁCTICAS EXTERNAS) </t>
  </si>
  <si>
    <t>(Límite máximo de 30.000€ de remuneración por cada profesor/a por todos los conceptos y cursos de formación permanente en los que participe. Una vez conocidos todos los ingresos, procedentes de las matrículas de los estudiantes, se cumplimentará el Presupuesto incluyendo todo el detalle de Ingresos y Gastos. Para ello ver "Instrucciones de elaboración del Presupuesto").</t>
  </si>
  <si>
    <r>
      <t>Retribución del profesorado</t>
    </r>
    <r>
      <rPr>
        <sz val="11"/>
        <rFont val="Calibri"/>
        <family val="2"/>
        <scheme val="minor"/>
      </rPr>
      <t xml:space="preserve"> </t>
    </r>
    <r>
      <rPr>
        <i/>
        <sz val="11"/>
        <rFont val="Calibri"/>
        <family val="2"/>
        <scheme val="minor"/>
      </rPr>
      <t>(por docencia presencial o no presencial síncrona; docencia virtual asíncrona; elaboración o actualización de materiales didácticos; tutorías; supervisión de prácticas clínicas; tutorización de prácticas externas; tutoría de TFM; tribunal de TFM por miembro; conferencia o webinar):</t>
    </r>
  </si>
  <si>
    <r>
      <t xml:space="preserve">CRITERIOS DE LA CALIFICACIÓN FINAL
</t>
    </r>
    <r>
      <rPr>
        <i/>
        <sz val="11"/>
        <color rgb="FFE67800"/>
        <rFont val="Calibri"/>
        <family val="2"/>
        <scheme val="minor"/>
      </rPr>
      <t>(Para insertar una nueva línea, presionar simultáneamente la tecla Alt e Intro)</t>
    </r>
  </si>
  <si>
    <r>
      <t xml:space="preserve">Si necesita capacidad para más profesores, solicite una excel ampliada a la sección. No añada filas al documento. </t>
    </r>
    <r>
      <rPr>
        <b/>
        <u/>
        <sz val="11"/>
        <color theme="1"/>
        <rFont val="Calibri"/>
        <family val="2"/>
        <scheme val="minor"/>
      </rPr>
      <t>No se ampliarán documentos ya cumplimentados</t>
    </r>
    <r>
      <rPr>
        <sz val="11"/>
        <color theme="1"/>
        <rFont val="Calibri"/>
        <family val="2"/>
        <scheme val="minor"/>
      </rPr>
      <t>, sino que se enviará un documento en blanco con capacidad ampliada del profesorado, la dirección, codirección y coordinación, en su caso.</t>
    </r>
  </si>
  <si>
    <t>Módulo 9: Trabajo Fin de Máster</t>
  </si>
  <si>
    <t>Máster Propio</t>
  </si>
  <si>
    <t xml:space="preserve">UCM </t>
  </si>
  <si>
    <t>RESUMEN DE LA PARTICIPACIÓN DEL PROFESORADO</t>
  </si>
  <si>
    <t>Fecha y firma:</t>
  </si>
  <si>
    <t>No se admite en los cursos de gestión externa e internado</t>
  </si>
  <si>
    <t>Escuela Profesional de Medicina Legal y Forense</t>
  </si>
  <si>
    <t>Apellidos y nombre del Coordinador/a de Prácticas:</t>
  </si>
  <si>
    <r>
      <t xml:space="preserve">Módulo
</t>
    </r>
    <r>
      <rPr>
        <i/>
        <sz val="11"/>
        <color rgb="FF942494"/>
        <rFont val="Calibri"/>
        <family val="2"/>
        <scheme val="minor"/>
      </rPr>
      <t>Para la expedición del título bilingüe (español/inglés), independientemente del idioma de impartición, es necesario incluir los módulos primero en castellano y, a continuación, en inglés</t>
    </r>
  </si>
  <si>
    <t>Solo para Máster Formación Permanente, Diploma de Especialización, Experto e Internado:</t>
  </si>
  <si>
    <t xml:space="preserve">Solo para Diploma de FP, Certificado de FP y Microcredenciales, si se presenta más de un grupo, debe incluir la siguiente información de cada grupo: </t>
  </si>
  <si>
    <t xml:space="preserve">Admisión previa 
</t>
  </si>
  <si>
    <t xml:space="preserve">Si se propone un segundo grupo, debe incluir la siguiente información: </t>
  </si>
  <si>
    <r>
      <t xml:space="preserve">PARA TODOS: </t>
    </r>
    <r>
      <rPr>
        <b/>
        <i/>
        <u/>
        <sz val="11"/>
        <color rgb="FF942494"/>
        <rFont val="Calibri"/>
        <family val="2"/>
        <scheme val="minor"/>
      </rPr>
      <t>Justificación de la solicitud de grupos</t>
    </r>
    <r>
      <rPr>
        <b/>
        <i/>
        <sz val="11"/>
        <color rgb="FF942494"/>
        <rFont val="Calibri"/>
        <family val="2"/>
        <scheme val="minor"/>
      </rPr>
      <t xml:space="preserve"> (es preciso indicar la demanda obtenida en la edición anterior y/o interés mostrado por posibles estudiantes que justifiquen esta petición)</t>
    </r>
  </si>
  <si>
    <t>2025 - 2026</t>
  </si>
  <si>
    <t>Versión 6.0  actualizada el 17/09/2024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</si>
</sst>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quot;€&quot;#,##0_);[Red]\(&quot;€&quot;#,##0\)"/>
    <numFmt numFmtId="165" formatCode="#,##0\ &quot;€&quot;"/>
    <numFmt numFmtId="166" formatCode="dd\-mm\-yy;@"/>
    <numFmt numFmtId="167" formatCode="#,##0.00\ &quot;€&quot;"/>
    <numFmt numFmtId="168" formatCode="0.0"/>
    <numFmt numFmtId="169" formatCode="0.0%"/>
  </numFmts>
  <fonts count="61">
    <font>
      <sz val="11"/>
      <color theme="1"/>
      <name val="Calibri"/>
      <family val="2"/>
      <scheme val="minor"/>
    </font>
    <font>
      <b/>
      <sz val="11"/>
      <color theme="1"/>
      <name val="Calibri"/>
      <family val="2"/>
      <scheme val="minor"/>
    </font>
    <font>
      <b/>
      <sz val="11"/>
      <name val="Calibri"/>
      <family val="2"/>
      <scheme val="minor"/>
    </font>
    <font>
      <b/>
      <sz val="11"/>
      <color rgb="FF0070C0"/>
      <name val="Calibri"/>
      <family val="2"/>
      <scheme val="minor"/>
    </font>
    <font>
      <b/>
      <sz val="14"/>
      <color rgb="FF0070C0"/>
      <name val="Calibri"/>
      <family val="2"/>
      <scheme val="minor"/>
    </font>
    <font>
      <sz val="11"/>
      <name val="Calibri"/>
      <family val="2"/>
      <scheme val="minor"/>
    </font>
    <font>
      <sz val="11"/>
      <color rgb="FFFF0000"/>
      <name val="Calibri"/>
      <family val="2"/>
      <scheme val="minor"/>
    </font>
    <font>
      <sz val="12"/>
      <color theme="1"/>
      <name val="Calibri"/>
      <family val="2"/>
      <scheme val="minor"/>
    </font>
    <font>
      <b/>
      <sz val="9"/>
      <color rgb="FF00B050"/>
      <name val="Calibri"/>
      <family val="2"/>
      <scheme val="minor"/>
    </font>
    <font>
      <b/>
      <sz val="9"/>
      <color rgb="FFFF0000"/>
      <name val="Calibri"/>
      <family val="2"/>
      <scheme val="minor"/>
    </font>
    <font>
      <b/>
      <sz val="12"/>
      <color rgb="FF0070C0"/>
      <name val="Calibri"/>
      <family val="2"/>
      <scheme val="minor"/>
    </font>
    <font>
      <b/>
      <i/>
      <sz val="11"/>
      <color rgb="FF0070C0"/>
      <name val="Calibri"/>
      <family val="2"/>
      <scheme val="minor"/>
    </font>
    <font>
      <sz val="11"/>
      <color rgb="FF0070C0"/>
      <name val="Calibri"/>
      <family val="2"/>
      <scheme val="minor"/>
    </font>
    <font>
      <b/>
      <sz val="14"/>
      <color theme="0"/>
      <name val="Calibri"/>
      <family val="2"/>
      <scheme val="minor"/>
    </font>
    <font>
      <b/>
      <sz val="12"/>
      <name val="Calibri"/>
      <family val="2"/>
      <scheme val="minor"/>
    </font>
    <font>
      <sz val="11"/>
      <color theme="1"/>
      <name val="Calibri"/>
      <family val="2"/>
      <scheme val="minor"/>
    </font>
    <font>
      <b/>
      <sz val="12"/>
      <color theme="1"/>
      <name val="Calibri"/>
      <family val="2"/>
      <scheme val="minor"/>
    </font>
    <font>
      <b/>
      <sz val="14"/>
      <color theme="1"/>
      <name val="Calibri"/>
      <family val="2"/>
      <scheme val="minor"/>
    </font>
    <font>
      <b/>
      <sz val="12"/>
      <color rgb="FFF74139"/>
      <name val="Calibri"/>
      <family val="2"/>
      <scheme val="minor"/>
    </font>
    <font>
      <b/>
      <i/>
      <sz val="11"/>
      <color rgb="FF942494"/>
      <name val="Calibri"/>
      <family val="2"/>
      <scheme val="minor"/>
    </font>
    <font>
      <b/>
      <sz val="11"/>
      <color rgb="FF942494"/>
      <name val="Calibri"/>
      <family val="2"/>
      <scheme val="minor"/>
    </font>
    <font>
      <b/>
      <sz val="11"/>
      <color rgb="FFFF0000"/>
      <name val="Calibri"/>
      <family val="2"/>
      <scheme val="minor"/>
    </font>
    <font>
      <b/>
      <sz val="11"/>
      <color rgb="FFE67800"/>
      <name val="Calibri"/>
      <family val="2"/>
      <scheme val="minor"/>
    </font>
    <font>
      <i/>
      <sz val="11"/>
      <name val="Calibri"/>
      <family val="2"/>
      <scheme val="minor"/>
    </font>
    <font>
      <i/>
      <sz val="11"/>
      <color theme="1"/>
      <name val="Calibri"/>
      <family val="2"/>
      <scheme val="minor"/>
    </font>
    <font>
      <sz val="11"/>
      <color rgb="FF942494"/>
      <name val="Calibri"/>
      <family val="2"/>
      <scheme val="minor"/>
    </font>
    <font>
      <u/>
      <sz val="11"/>
      <color theme="10"/>
      <name val="Calibri"/>
      <family val="2"/>
      <scheme val="minor"/>
    </font>
    <font>
      <u/>
      <sz val="11"/>
      <color rgb="FF942494"/>
      <name val="Calibri"/>
      <family val="2"/>
      <scheme val="minor"/>
    </font>
    <font>
      <sz val="11"/>
      <color rgb="FFF74139"/>
      <name val="Calibri"/>
      <family val="2"/>
      <scheme val="minor"/>
    </font>
    <font>
      <sz val="12"/>
      <color rgb="FF942494"/>
      <name val="Calibri"/>
      <family val="2"/>
      <scheme val="minor"/>
    </font>
    <font>
      <i/>
      <sz val="10"/>
      <color rgb="FF942494"/>
      <name val="Calibri"/>
      <family val="2"/>
      <scheme val="minor"/>
    </font>
    <font>
      <vertAlign val="superscript"/>
      <sz val="11"/>
      <color theme="1"/>
      <name val="Calibri"/>
      <family val="2"/>
      <scheme val="minor"/>
    </font>
    <font>
      <b/>
      <sz val="11"/>
      <color rgb="FFF74139"/>
      <name val="Calibri"/>
      <family val="2"/>
      <scheme val="minor"/>
    </font>
    <font>
      <b/>
      <i/>
      <sz val="10"/>
      <color rgb="FF942494"/>
      <name val="Calibri"/>
      <family val="2"/>
      <scheme val="minor"/>
    </font>
    <font>
      <i/>
      <sz val="11"/>
      <color rgb="FFE67800"/>
      <name val="Calibri"/>
      <family val="2"/>
      <scheme val="minor"/>
    </font>
    <font>
      <b/>
      <sz val="12"/>
      <color rgb="FFE67800"/>
      <name val="Calibri"/>
      <family val="2"/>
      <scheme val="minor"/>
    </font>
    <font>
      <i/>
      <sz val="11"/>
      <color rgb="FF0070C0"/>
      <name val="Calibri"/>
      <family val="2"/>
      <scheme val="minor"/>
    </font>
    <font>
      <sz val="11"/>
      <color rgb="FFE67800"/>
      <name val="Calibri"/>
      <family val="2"/>
      <scheme val="minor"/>
    </font>
    <font>
      <i/>
      <sz val="11"/>
      <color rgb="FF942494"/>
      <name val="Calibri"/>
      <family val="2"/>
      <scheme val="minor"/>
    </font>
    <font>
      <b/>
      <i/>
      <sz val="11"/>
      <color rgb="FFE67800"/>
      <name val="Calibri"/>
      <family val="2"/>
      <scheme val="minor"/>
    </font>
    <font>
      <b/>
      <sz val="10"/>
      <color rgb="FFF74139"/>
      <name val="Calibri"/>
      <family val="2"/>
      <scheme val="minor"/>
    </font>
    <font>
      <b/>
      <i/>
      <sz val="10"/>
      <color rgb="FFF74139"/>
      <name val="Calibri (Cuerpo)_x0000_"/>
    </font>
    <font>
      <b/>
      <sz val="14"/>
      <name val="Calibri"/>
      <family val="2"/>
      <scheme val="minor"/>
    </font>
    <font>
      <sz val="11"/>
      <color theme="9"/>
      <name val="Calibri"/>
      <family val="2"/>
      <scheme val="minor"/>
    </font>
    <font>
      <sz val="11"/>
      <color theme="0"/>
      <name val="Calibri"/>
      <family val="2"/>
      <scheme val="minor"/>
    </font>
    <font>
      <u/>
      <sz val="12"/>
      <color rgb="FF222222"/>
      <name val="Arial"/>
      <family val="2"/>
    </font>
    <font>
      <sz val="8"/>
      <color rgb="FF942494"/>
      <name val="Calibri"/>
      <family val="2"/>
      <scheme val="minor"/>
    </font>
    <font>
      <b/>
      <i/>
      <u/>
      <sz val="11"/>
      <color rgb="FF942494"/>
      <name val="Calibri"/>
      <family val="2"/>
      <scheme val="minor"/>
    </font>
    <font>
      <i/>
      <u/>
      <sz val="11"/>
      <color rgb="FF942494"/>
      <name val="Calibri"/>
      <family val="2"/>
      <scheme val="minor"/>
    </font>
    <font>
      <b/>
      <sz val="10"/>
      <color rgb="FFFF0000"/>
      <name val="Calibri"/>
      <family val="2"/>
      <scheme val="minor"/>
    </font>
    <font>
      <b/>
      <i/>
      <sz val="16"/>
      <color rgb="FF942494"/>
      <name val="Calibri"/>
      <family val="2"/>
      <scheme val="minor"/>
    </font>
    <font>
      <b/>
      <u/>
      <sz val="11"/>
      <color rgb="FF942494"/>
      <name val="Calibri"/>
      <family val="2"/>
      <scheme val="minor"/>
    </font>
    <font>
      <sz val="10"/>
      <name val="Calibri"/>
      <family val="2"/>
      <scheme val="minor"/>
    </font>
    <font>
      <b/>
      <sz val="11"/>
      <color rgb="FFFA7D00"/>
      <name val="Calibri"/>
      <family val="2"/>
      <scheme val="minor"/>
    </font>
    <font>
      <b/>
      <sz val="11"/>
      <color theme="0"/>
      <name val="Calibri"/>
      <family val="2"/>
      <scheme val="minor"/>
    </font>
    <font>
      <b/>
      <sz val="10"/>
      <name val="Calibri"/>
      <family val="2"/>
      <scheme val="minor"/>
    </font>
    <font>
      <b/>
      <u/>
      <sz val="10"/>
      <name val="Calibri"/>
      <family val="2"/>
      <scheme val="minor"/>
    </font>
    <font>
      <b/>
      <u/>
      <sz val="11"/>
      <color theme="1"/>
      <name val="Calibri"/>
      <family val="2"/>
      <scheme val="minor"/>
    </font>
    <font>
      <u val="double"/>
      <sz val="11"/>
      <color theme="1"/>
      <name val="Calibri"/>
      <family val="2"/>
      <scheme val="minor"/>
    </font>
    <font>
      <u val="double"/>
      <sz val="11"/>
      <color rgb="FF942494"/>
      <name val="Calibri"/>
      <family val="2"/>
      <scheme val="minor"/>
    </font>
    <font>
      <sz val="9"/>
      <color rgb="FF942494"/>
      <name val="Calibri"/>
      <family val="2"/>
      <scheme val="minor"/>
    </font>
  </fonts>
  <fills count="17">
    <fill>
      <patternFill patternType="none"/>
    </fill>
    <fill>
      <patternFill patternType="gray125"/>
    </fill>
    <fill>
      <patternFill patternType="solid">
        <fgColor theme="0" tint="-0.14999847407452621"/>
        <bgColor indexed="64"/>
      </patternFill>
    </fill>
    <fill>
      <patternFill patternType="solid">
        <fgColor rgb="FF0070C0"/>
        <bgColor indexed="64"/>
      </patternFill>
    </fill>
    <fill>
      <patternFill patternType="solid">
        <fgColor theme="0"/>
        <bgColor indexed="64"/>
      </patternFill>
    </fill>
    <fill>
      <patternFill patternType="solid">
        <fgColor rgb="FF942494"/>
        <bgColor indexed="64"/>
      </patternFill>
    </fill>
    <fill>
      <patternFill patternType="solid">
        <fgColor rgb="FFFF9621"/>
        <bgColor indexed="64"/>
      </patternFill>
    </fill>
    <fill>
      <patternFill patternType="solid">
        <fgColor rgb="FFF74139"/>
        <bgColor indexed="64"/>
      </patternFill>
    </fill>
    <fill>
      <patternFill patternType="solid">
        <fgColor theme="0" tint="-4.9989318521683403E-2"/>
        <bgColor indexed="64"/>
      </patternFill>
    </fill>
    <fill>
      <patternFill patternType="solid">
        <fgColor rgb="FFF2F2F2"/>
      </patternFill>
    </fill>
    <fill>
      <patternFill patternType="solid">
        <fgColor rgb="FFFF9933"/>
        <bgColor indexed="64"/>
      </patternFill>
    </fill>
    <fill>
      <patternFill patternType="solid">
        <fgColor rgb="FFFF0000"/>
        <bgColor indexed="64"/>
      </patternFill>
    </fill>
    <fill>
      <patternFill patternType="solid">
        <fgColor theme="1" tint="0.499984740745262"/>
        <bgColor indexed="64"/>
      </patternFill>
    </fill>
    <fill>
      <patternFill patternType="solid">
        <fgColor theme="9" tint="0.59999389629810485"/>
        <bgColor indexed="64"/>
      </patternFill>
    </fill>
    <fill>
      <patternFill patternType="solid">
        <fgColor rgb="FFFFFF00"/>
        <bgColor indexed="64"/>
      </patternFill>
    </fill>
    <fill>
      <patternFill patternType="solid">
        <fgColor theme="2" tint="-9.9978637043366805E-2"/>
        <bgColor indexed="64"/>
      </patternFill>
    </fill>
    <fill>
      <patternFill patternType="solid">
        <fgColor theme="2"/>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top/>
      <bottom/>
      <diagonal/>
    </border>
    <border>
      <left/>
      <right/>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style="double">
        <color indexed="64"/>
      </right>
      <top style="thin">
        <color indexed="64"/>
      </top>
      <bottom style="thin">
        <color indexed="64"/>
      </bottom>
      <diagonal/>
    </border>
    <border>
      <left/>
      <right/>
      <top style="thin">
        <color indexed="64"/>
      </top>
      <bottom style="double">
        <color indexed="64"/>
      </bottom>
      <diagonal/>
    </border>
    <border>
      <left/>
      <right style="thin">
        <color indexed="64"/>
      </right>
      <top/>
      <bottom style="double">
        <color indexed="64"/>
      </bottom>
      <diagonal/>
    </border>
    <border>
      <left/>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double">
        <color indexed="64"/>
      </right>
      <top/>
      <bottom style="thin">
        <color indexed="64"/>
      </bottom>
      <diagonal/>
    </border>
    <border>
      <left style="medium">
        <color indexed="64"/>
      </left>
      <right/>
      <top style="double">
        <color indexed="64"/>
      </top>
      <bottom/>
      <diagonal/>
    </border>
    <border>
      <left style="medium">
        <color indexed="64"/>
      </left>
      <right/>
      <top/>
      <bottom/>
      <diagonal/>
    </border>
    <border>
      <left style="medium">
        <color indexed="64"/>
      </left>
      <right/>
      <top/>
      <bottom style="double">
        <color indexed="64"/>
      </bottom>
      <diagonal/>
    </border>
    <border>
      <left style="thin">
        <color indexed="64"/>
      </left>
      <right style="double">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rgb="FF7F7F7F"/>
      </left>
      <right style="thin">
        <color rgb="FF7F7F7F"/>
      </right>
      <top style="thin">
        <color rgb="FF7F7F7F"/>
      </top>
      <bottom style="thin">
        <color rgb="FF7F7F7F"/>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4">
    <xf numFmtId="0" fontId="0" fillId="0" borderId="0"/>
    <xf numFmtId="9" fontId="15" fillId="0" borderId="0" applyFont="0" applyFill="0" applyBorder="0" applyAlignment="0" applyProtection="0"/>
    <xf numFmtId="0" fontId="26" fillId="0" borderId="0" applyNumberFormat="0" applyFill="0" applyBorder="0" applyAlignment="0" applyProtection="0"/>
    <xf numFmtId="0" fontId="53" fillId="9" borderId="37" applyNumberFormat="0" applyAlignment="0" applyProtection="0"/>
  </cellStyleXfs>
  <cellXfs count="606">
    <xf numFmtId="0" fontId="0" fillId="0" borderId="0" xfId="0"/>
    <xf numFmtId="0" fontId="0" fillId="0" borderId="0" xfId="0" applyFill="1"/>
    <xf numFmtId="0" fontId="5" fillId="0" borderId="0" xfId="0" applyFont="1"/>
    <xf numFmtId="0" fontId="5" fillId="0" borderId="0" xfId="0" applyFont="1" applyAlignment="1">
      <alignment vertical="center"/>
    </xf>
    <xf numFmtId="0" fontId="0" fillId="0" borderId="0" xfId="0" applyFont="1"/>
    <xf numFmtId="0" fontId="5" fillId="0" borderId="0" xfId="0" applyFont="1" applyFill="1" applyAlignment="1">
      <alignment horizontal="left" vertical="center"/>
    </xf>
    <xf numFmtId="0" fontId="0" fillId="0" borderId="0" xfId="0" applyFont="1" applyAlignment="1">
      <alignment horizontal="left"/>
    </xf>
    <xf numFmtId="0" fontId="0" fillId="0" borderId="0" xfId="0" applyAlignment="1"/>
    <xf numFmtId="0" fontId="0" fillId="0" borderId="0" xfId="0" applyBorder="1" applyAlignment="1"/>
    <xf numFmtId="0" fontId="28" fillId="0" borderId="0" xfId="0" applyFont="1"/>
    <xf numFmtId="0" fontId="0" fillId="0" borderId="0" xfId="0"/>
    <xf numFmtId="0" fontId="28" fillId="0" borderId="0" xfId="0" applyFont="1" applyFill="1" applyAlignment="1">
      <alignment horizontal="left" vertical="center"/>
    </xf>
    <xf numFmtId="165" fontId="25" fillId="0" borderId="1" xfId="0" applyNumberFormat="1" applyFont="1" applyBorder="1" applyAlignment="1" applyProtection="1">
      <alignment horizontal="center" vertical="center"/>
      <protection locked="0"/>
    </xf>
    <xf numFmtId="0" fontId="25" fillId="0" borderId="1" xfId="0" applyFont="1" applyBorder="1" applyAlignment="1" applyProtection="1">
      <alignment horizontal="center" vertical="center"/>
      <protection locked="0"/>
    </xf>
    <xf numFmtId="166" fontId="25" fillId="0" borderId="1" xfId="0" applyNumberFormat="1" applyFont="1" applyBorder="1" applyAlignment="1" applyProtection="1">
      <alignment horizontal="center" vertical="center"/>
      <protection locked="0"/>
    </xf>
    <xf numFmtId="0" fontId="28" fillId="0" borderId="1" xfId="0" applyFont="1" applyBorder="1" applyAlignment="1" applyProtection="1">
      <alignment horizontal="center" vertical="center"/>
      <protection locked="0"/>
    </xf>
    <xf numFmtId="167" fontId="28" fillId="0" borderId="1" xfId="0" applyNumberFormat="1" applyFont="1" applyFill="1" applyBorder="1" applyAlignment="1" applyProtection="1">
      <alignment horizontal="center" vertical="center" wrapText="1"/>
      <protection locked="0"/>
    </xf>
    <xf numFmtId="167" fontId="28" fillId="0" borderId="1" xfId="0" applyNumberFormat="1" applyFont="1" applyFill="1" applyBorder="1" applyAlignment="1" applyProtection="1">
      <alignment horizontal="center" vertical="center"/>
      <protection locked="0"/>
    </xf>
    <xf numFmtId="167" fontId="28" fillId="0" borderId="1" xfId="0" applyNumberFormat="1" applyFont="1" applyBorder="1" applyAlignment="1" applyProtection="1">
      <alignment horizontal="center" vertical="center"/>
      <protection locked="0"/>
    </xf>
    <xf numFmtId="0" fontId="5" fillId="0" borderId="1" xfId="0" applyFont="1" applyBorder="1" applyAlignment="1" applyProtection="1">
      <alignment horizontal="left" vertical="center"/>
      <protection locked="0"/>
    </xf>
    <xf numFmtId="2" fontId="5" fillId="0" borderId="1" xfId="0" applyNumberFormat="1" applyFont="1" applyBorder="1" applyAlignment="1" applyProtection="1">
      <alignment horizontal="center" vertical="center" wrapText="1"/>
      <protection locked="0"/>
    </xf>
    <xf numFmtId="164" fontId="0" fillId="0" borderId="0" xfId="0" applyNumberFormat="1"/>
    <xf numFmtId="167" fontId="0" fillId="2" borderId="1" xfId="0" applyNumberFormat="1" applyFont="1" applyFill="1" applyBorder="1" applyAlignment="1" applyProtection="1">
      <alignment horizontal="center" vertical="center"/>
    </xf>
    <xf numFmtId="0" fontId="0" fillId="0" borderId="0" xfId="0" applyAlignment="1">
      <alignment horizontal="right"/>
    </xf>
    <xf numFmtId="1" fontId="25" fillId="0" borderId="1" xfId="0" applyNumberFormat="1" applyFont="1" applyBorder="1" applyAlignment="1" applyProtection="1">
      <alignment horizontal="center" vertical="center"/>
      <protection locked="0"/>
    </xf>
    <xf numFmtId="0" fontId="0" fillId="0" borderId="1" xfId="0" applyFont="1" applyBorder="1" applyAlignment="1" applyProtection="1">
      <alignment horizontal="right" vertical="center"/>
      <protection locked="0"/>
    </xf>
    <xf numFmtId="0" fontId="0" fillId="0" borderId="1" xfId="0" applyBorder="1" applyAlignment="1" applyProtection="1">
      <alignment horizontal="center" vertical="center"/>
      <protection locked="0"/>
    </xf>
    <xf numFmtId="0" fontId="5" fillId="0" borderId="0" xfId="0" applyFont="1" applyAlignment="1">
      <alignment horizontal="left"/>
    </xf>
    <xf numFmtId="0" fontId="20" fillId="0" borderId="0" xfId="0" applyFont="1" applyBorder="1" applyAlignment="1" applyProtection="1">
      <alignment horizontal="center" vertical="center"/>
    </xf>
    <xf numFmtId="9" fontId="0" fillId="0" borderId="0" xfId="1" applyFont="1" applyAlignment="1">
      <alignment horizontal="right"/>
    </xf>
    <xf numFmtId="9" fontId="0" fillId="0" borderId="0" xfId="1" applyFont="1"/>
    <xf numFmtId="0" fontId="0" fillId="0" borderId="12" xfId="0" applyBorder="1" applyAlignment="1" applyProtection="1">
      <alignment horizontal="center" vertical="center"/>
      <protection locked="0"/>
    </xf>
    <xf numFmtId="10" fontId="5" fillId="2" borderId="1" xfId="1" applyNumberFormat="1" applyFont="1" applyFill="1" applyBorder="1" applyAlignment="1" applyProtection="1">
      <alignment horizontal="center" vertical="center"/>
    </xf>
    <xf numFmtId="1" fontId="5" fillId="2" borderId="1" xfId="0" applyNumberFormat="1" applyFont="1" applyFill="1" applyBorder="1" applyAlignment="1" applyProtection="1">
      <alignment horizontal="center" vertical="center"/>
    </xf>
    <xf numFmtId="1" fontId="25" fillId="0" borderId="1" xfId="0" applyNumberFormat="1" applyFont="1" applyFill="1" applyBorder="1" applyAlignment="1" applyProtection="1">
      <alignment horizontal="center" vertical="center"/>
      <protection locked="0"/>
    </xf>
    <xf numFmtId="0" fontId="25" fillId="0" borderId="10" xfId="0" applyFont="1" applyFill="1" applyBorder="1" applyAlignment="1" applyProtection="1">
      <alignment horizontal="center" vertical="center"/>
      <protection locked="0"/>
    </xf>
    <xf numFmtId="1" fontId="25" fillId="0" borderId="24" xfId="0" applyNumberFormat="1" applyFont="1" applyBorder="1" applyAlignment="1" applyProtection="1">
      <alignment horizontal="center" vertical="center"/>
      <protection locked="0"/>
    </xf>
    <xf numFmtId="0" fontId="0" fillId="0" borderId="0" xfId="0" applyNumberFormat="1" applyFill="1" applyBorder="1" applyAlignment="1" applyProtection="1">
      <alignment vertical="center"/>
    </xf>
    <xf numFmtId="0" fontId="43" fillId="0" borderId="0" xfId="0" applyNumberFormat="1" applyFont="1" applyFill="1" applyBorder="1" applyAlignment="1" applyProtection="1">
      <alignment vertical="center"/>
    </xf>
    <xf numFmtId="0" fontId="5" fillId="2" borderId="1" xfId="0" applyFont="1" applyFill="1" applyBorder="1" applyAlignment="1" applyProtection="1">
      <alignment horizontal="center" vertical="center"/>
    </xf>
    <xf numFmtId="0" fontId="5" fillId="0" borderId="0" xfId="0" applyNumberFormat="1" applyFont="1" applyFill="1" applyBorder="1" applyAlignment="1" applyProtection="1">
      <alignment vertical="center"/>
    </xf>
    <xf numFmtId="0" fontId="25" fillId="0" borderId="0" xfId="0" applyFont="1" applyAlignment="1" applyProtection="1">
      <alignment horizontal="left" indent="4"/>
      <protection locked="0"/>
    </xf>
    <xf numFmtId="0" fontId="42" fillId="0" borderId="0" xfId="0" applyFont="1" applyAlignment="1">
      <alignment vertical="center"/>
    </xf>
    <xf numFmtId="0" fontId="5" fillId="0" borderId="0" xfId="0" applyFont="1" applyFill="1"/>
    <xf numFmtId="0" fontId="5" fillId="0" borderId="0" xfId="0" applyFont="1" applyAlignment="1">
      <alignment horizontal="left" vertical="center"/>
    </xf>
    <xf numFmtId="0" fontId="5" fillId="0" borderId="0" xfId="0" applyFont="1" applyAlignment="1"/>
    <xf numFmtId="167" fontId="0" fillId="0" borderId="0" xfId="0" applyNumberFormat="1" applyFont="1" applyFill="1" applyBorder="1" applyAlignment="1" applyProtection="1">
      <alignment horizontal="center" vertical="center"/>
    </xf>
    <xf numFmtId="49" fontId="25" fillId="0" borderId="1" xfId="0" applyNumberFormat="1" applyFont="1" applyFill="1" applyBorder="1" applyAlignment="1" applyProtection="1">
      <alignment horizontal="center" vertical="center"/>
      <protection locked="0"/>
    </xf>
    <xf numFmtId="0" fontId="28" fillId="0" borderId="1" xfId="0" applyFont="1" applyFill="1" applyBorder="1" applyAlignment="1" applyProtection="1">
      <alignment horizontal="center" vertical="center"/>
      <protection locked="0"/>
    </xf>
    <xf numFmtId="2" fontId="25" fillId="0" borderId="1" xfId="0" applyNumberFormat="1" applyFont="1" applyFill="1" applyBorder="1" applyAlignment="1" applyProtection="1">
      <alignment horizontal="center" vertical="center"/>
      <protection locked="0"/>
    </xf>
    <xf numFmtId="168" fontId="0" fillId="2" borderId="1" xfId="0" applyNumberFormat="1" applyFill="1" applyBorder="1" applyAlignment="1" applyProtection="1">
      <alignment horizontal="center" vertical="center"/>
    </xf>
    <xf numFmtId="0" fontId="5" fillId="0" borderId="0" xfId="0" applyFont="1" applyBorder="1" applyAlignment="1">
      <alignment vertical="center"/>
    </xf>
    <xf numFmtId="0" fontId="25" fillId="0" borderId="1" xfId="0" applyFont="1" applyFill="1" applyBorder="1" applyAlignment="1" applyProtection="1">
      <alignment horizontal="center" vertical="center"/>
      <protection locked="0"/>
    </xf>
    <xf numFmtId="0" fontId="0" fillId="0" borderId="0" xfId="0" applyProtection="1">
      <protection locked="0"/>
    </xf>
    <xf numFmtId="0" fontId="0" fillId="0" borderId="0" xfId="0" applyAlignment="1" applyProtection="1">
      <alignment horizontal="center" vertical="center"/>
      <protection locked="0"/>
    </xf>
    <xf numFmtId="0" fontId="0" fillId="0" borderId="0" xfId="0" applyProtection="1"/>
    <xf numFmtId="0" fontId="13" fillId="0" borderId="0" xfId="0" applyFont="1" applyFill="1" applyAlignment="1" applyProtection="1">
      <alignment horizontal="center" vertical="center"/>
    </xf>
    <xf numFmtId="0" fontId="38" fillId="0" borderId="0" xfId="0" applyFont="1" applyFill="1" applyAlignment="1" applyProtection="1">
      <alignment horizontal="left" vertical="center"/>
    </xf>
    <xf numFmtId="0" fontId="2" fillId="0" borderId="0" xfId="0" applyFont="1" applyFill="1" applyAlignment="1" applyProtection="1">
      <alignment horizontal="left" vertical="center"/>
    </xf>
    <xf numFmtId="0" fontId="4" fillId="0" borderId="0" xfId="0" applyFont="1" applyFill="1" applyAlignment="1" applyProtection="1">
      <alignment horizontal="center" vertical="center"/>
    </xf>
    <xf numFmtId="0" fontId="23" fillId="2" borderId="0" xfId="0" applyFont="1" applyFill="1" applyAlignment="1" applyProtection="1">
      <alignment horizontal="left" vertical="center"/>
    </xf>
    <xf numFmtId="0" fontId="24" fillId="2" borderId="0" xfId="0" applyFont="1" applyFill="1" applyAlignment="1" applyProtection="1">
      <alignment horizontal="left" vertical="center" indent="4"/>
    </xf>
    <xf numFmtId="0" fontId="24" fillId="2" borderId="0" xfId="0" applyFont="1" applyFill="1" applyAlignment="1" applyProtection="1">
      <alignment horizontal="center" vertical="center"/>
    </xf>
    <xf numFmtId="0" fontId="0" fillId="2" borderId="0" xfId="0" applyFill="1" applyProtection="1"/>
    <xf numFmtId="0" fontId="11" fillId="2" borderId="0" xfId="0" applyFont="1" applyFill="1" applyAlignment="1" applyProtection="1">
      <alignment horizontal="center" vertical="center"/>
    </xf>
    <xf numFmtId="0" fontId="4" fillId="2" borderId="0" xfId="0" applyFont="1" applyFill="1" applyAlignment="1" applyProtection="1">
      <alignment horizontal="center" vertical="center"/>
    </xf>
    <xf numFmtId="0" fontId="23" fillId="0" borderId="0" xfId="0" applyFont="1" applyFill="1" applyAlignment="1" applyProtection="1">
      <alignment horizontal="center" vertical="center"/>
    </xf>
    <xf numFmtId="0" fontId="3" fillId="0" borderId="0" xfId="0" applyFont="1" applyFill="1" applyAlignment="1" applyProtection="1">
      <alignment horizontal="center" vertical="center"/>
    </xf>
    <xf numFmtId="0" fontId="0" fillId="0" borderId="0" xfId="0" applyFont="1" applyProtection="1"/>
    <xf numFmtId="0" fontId="3" fillId="0" borderId="0" xfId="0" applyFont="1" applyFill="1" applyAlignment="1" applyProtection="1">
      <alignment horizontal="left" vertical="center"/>
    </xf>
    <xf numFmtId="0" fontId="25" fillId="0" borderId="0" xfId="0" applyFont="1" applyFill="1" applyAlignment="1" applyProtection="1">
      <alignment horizontal="left" vertical="center"/>
    </xf>
    <xf numFmtId="0" fontId="25" fillId="0" borderId="0" xfId="0" applyFont="1" applyAlignment="1" applyProtection="1">
      <alignment horizontal="left"/>
    </xf>
    <xf numFmtId="0" fontId="0" fillId="0" borderId="0" xfId="0" applyFont="1" applyAlignment="1" applyProtection="1">
      <alignment horizontal="right" vertical="center"/>
    </xf>
    <xf numFmtId="49" fontId="5" fillId="0" borderId="0" xfId="0" applyNumberFormat="1" applyFont="1" applyBorder="1" applyAlignment="1" applyProtection="1">
      <alignment horizontal="right" vertical="center"/>
    </xf>
    <xf numFmtId="0" fontId="6" fillId="0" borderId="0" xfId="0" applyFont="1" applyFill="1" applyAlignment="1" applyProtection="1">
      <alignment horizontal="left" vertical="center"/>
    </xf>
    <xf numFmtId="0" fontId="0" fillId="0" borderId="0" xfId="0" applyFont="1" applyAlignment="1" applyProtection="1">
      <alignment horizontal="left"/>
    </xf>
    <xf numFmtId="0" fontId="5" fillId="0" borderId="0" xfId="0" applyFont="1" applyFill="1" applyBorder="1" applyAlignment="1" applyProtection="1">
      <alignment vertical="center"/>
    </xf>
    <xf numFmtId="0" fontId="27" fillId="0" borderId="0" xfId="2" applyFont="1" applyFill="1" applyBorder="1" applyAlignment="1" applyProtection="1">
      <alignment horizontal="left" vertical="center"/>
    </xf>
    <xf numFmtId="0" fontId="20" fillId="0" borderId="0" xfId="0" applyFont="1" applyFill="1" applyBorder="1" applyAlignment="1" applyProtection="1">
      <alignment horizontal="left" vertical="center"/>
    </xf>
    <xf numFmtId="0" fontId="5" fillId="0" borderId="0" xfId="0" applyFont="1" applyFill="1" applyBorder="1" applyAlignment="1" applyProtection="1">
      <alignment horizontal="left" vertical="center"/>
    </xf>
    <xf numFmtId="0" fontId="0" fillId="0" borderId="0" xfId="0" applyFont="1" applyAlignment="1" applyProtection="1">
      <alignment horizontal="center" vertical="center"/>
    </xf>
    <xf numFmtId="0" fontId="25" fillId="2" borderId="0" xfId="0" applyFont="1" applyFill="1" applyAlignment="1" applyProtection="1">
      <alignment horizontal="center" vertical="center"/>
    </xf>
    <xf numFmtId="0" fontId="5" fillId="0" borderId="0" xfId="0" applyFont="1" applyAlignment="1" applyProtection="1">
      <alignment horizontal="left"/>
    </xf>
    <xf numFmtId="0" fontId="0" fillId="0" borderId="0" xfId="0" applyFont="1" applyAlignment="1" applyProtection="1">
      <alignment horizontal="left" vertical="center" indent="2"/>
    </xf>
    <xf numFmtId="165" fontId="25" fillId="0" borderId="0" xfId="0" applyNumberFormat="1" applyFont="1" applyBorder="1" applyAlignment="1" applyProtection="1">
      <alignment horizontal="center" vertical="center"/>
    </xf>
    <xf numFmtId="2" fontId="0" fillId="0" borderId="0" xfId="0" applyNumberFormat="1" applyBorder="1" applyAlignment="1" applyProtection="1">
      <alignment vertical="center" wrapText="1"/>
    </xf>
    <xf numFmtId="2" fontId="0" fillId="0" borderId="0" xfId="0" applyNumberFormat="1" applyBorder="1" applyAlignment="1" applyProtection="1">
      <alignment horizontal="left" wrapText="1" indent="1"/>
    </xf>
    <xf numFmtId="0" fontId="25" fillId="0" borderId="0" xfId="0" applyFont="1" applyBorder="1" applyAlignment="1" applyProtection="1">
      <alignment horizontal="center" vertical="center"/>
    </xf>
    <xf numFmtId="0" fontId="19" fillId="0" borderId="19" xfId="0" applyFont="1" applyBorder="1" applyAlignment="1" applyProtection="1">
      <alignment horizontal="left"/>
    </xf>
    <xf numFmtId="0" fontId="0" fillId="0" borderId="0" xfId="0" applyFont="1" applyBorder="1" applyAlignment="1" applyProtection="1">
      <alignment horizontal="left" vertical="center" indent="2"/>
    </xf>
    <xf numFmtId="0" fontId="0" fillId="0" borderId="0" xfId="0" applyFont="1" applyBorder="1" applyProtection="1"/>
    <xf numFmtId="0" fontId="0" fillId="0" borderId="0" xfId="0" applyFont="1" applyBorder="1" applyAlignment="1" applyProtection="1">
      <alignment horizontal="left" vertical="center"/>
    </xf>
    <xf numFmtId="165" fontId="25" fillId="0" borderId="20" xfId="0" applyNumberFormat="1" applyFont="1" applyBorder="1" applyAlignment="1" applyProtection="1">
      <alignment horizontal="center" vertical="center"/>
    </xf>
    <xf numFmtId="0" fontId="0" fillId="0" borderId="20" xfId="0" applyFont="1" applyBorder="1" applyProtection="1"/>
    <xf numFmtId="0" fontId="0" fillId="0" borderId="19" xfId="0" applyBorder="1" applyAlignment="1" applyProtection="1">
      <alignment vertical="center"/>
    </xf>
    <xf numFmtId="0" fontId="0" fillId="0" borderId="0" xfId="0" applyBorder="1" applyAlignment="1" applyProtection="1"/>
    <xf numFmtId="0" fontId="0" fillId="0" borderId="0" xfId="0" applyBorder="1" applyAlignment="1" applyProtection="1">
      <alignment vertical="center"/>
    </xf>
    <xf numFmtId="0" fontId="0" fillId="0" borderId="20" xfId="0" applyBorder="1" applyAlignment="1" applyProtection="1"/>
    <xf numFmtId="0" fontId="7" fillId="0" borderId="21" xfId="0" applyFont="1" applyBorder="1" applyAlignment="1" applyProtection="1">
      <alignment horizontal="center"/>
    </xf>
    <xf numFmtId="0" fontId="0" fillId="0" borderId="22" xfId="0" applyBorder="1" applyAlignment="1" applyProtection="1">
      <alignment horizontal="center"/>
    </xf>
    <xf numFmtId="0" fontId="0" fillId="0" borderId="22" xfId="0" applyBorder="1" applyAlignment="1" applyProtection="1"/>
    <xf numFmtId="0" fontId="0" fillId="0" borderId="23" xfId="0" applyBorder="1" applyAlignment="1" applyProtection="1"/>
    <xf numFmtId="0" fontId="7" fillId="0" borderId="0" xfId="0" applyFont="1" applyBorder="1" applyAlignment="1" applyProtection="1">
      <alignment horizontal="center"/>
    </xf>
    <xf numFmtId="0" fontId="0" fillId="0" borderId="0" xfId="0" applyBorder="1" applyAlignment="1" applyProtection="1">
      <alignment horizontal="center"/>
    </xf>
    <xf numFmtId="0" fontId="0" fillId="0" borderId="19" xfId="0" applyBorder="1" applyAlignment="1" applyProtection="1"/>
    <xf numFmtId="0" fontId="0" fillId="0" borderId="15" xfId="0" applyBorder="1" applyAlignment="1" applyProtection="1">
      <alignment horizontal="center"/>
    </xf>
    <xf numFmtId="166" fontId="25" fillId="0" borderId="0" xfId="0" applyNumberFormat="1" applyFont="1" applyBorder="1" applyAlignment="1" applyProtection="1">
      <alignment horizontal="center" vertical="center"/>
    </xf>
    <xf numFmtId="0" fontId="0" fillId="0" borderId="0" xfId="0" applyBorder="1" applyAlignment="1" applyProtection="1">
      <alignment horizontal="right" vertical="center"/>
    </xf>
    <xf numFmtId="0" fontId="0" fillId="0" borderId="19" xfId="0" applyBorder="1" applyAlignment="1" applyProtection="1">
      <alignment horizontal="left"/>
    </xf>
    <xf numFmtId="0" fontId="7" fillId="0" borderId="0" xfId="0" applyFont="1" applyAlignment="1" applyProtection="1">
      <alignment horizontal="left"/>
    </xf>
    <xf numFmtId="0" fontId="0" fillId="0" borderId="0" xfId="0" applyAlignment="1" applyProtection="1"/>
    <xf numFmtId="0" fontId="38" fillId="0" borderId="0" xfId="0" applyFont="1" applyAlignment="1" applyProtection="1"/>
    <xf numFmtId="0" fontId="0" fillId="0" borderId="0" xfId="0" applyAlignment="1" applyProtection="1">
      <alignment vertical="center"/>
    </xf>
    <xf numFmtId="0" fontId="0" fillId="0" borderId="0" xfId="0" applyFill="1" applyProtection="1"/>
    <xf numFmtId="0" fontId="10" fillId="0" borderId="0" xfId="0" applyFont="1" applyFill="1" applyAlignment="1" applyProtection="1">
      <alignment horizontal="center"/>
    </xf>
    <xf numFmtId="0" fontId="12" fillId="0" borderId="0" xfId="0" applyFont="1" applyFill="1" applyAlignment="1" applyProtection="1">
      <alignment horizontal="center"/>
    </xf>
    <xf numFmtId="0" fontId="0" fillId="0" borderId="0" xfId="0" applyFill="1" applyAlignment="1" applyProtection="1">
      <alignment horizontal="center" vertical="center"/>
    </xf>
    <xf numFmtId="0" fontId="14" fillId="0" borderId="0" xfId="0" applyFont="1" applyFill="1" applyAlignment="1" applyProtection="1">
      <alignment horizontal="left" vertical="center"/>
    </xf>
    <xf numFmtId="0" fontId="22" fillId="0" borderId="1" xfId="0" applyFont="1" applyFill="1" applyBorder="1" applyAlignment="1" applyProtection="1">
      <alignment horizontal="center" vertical="center" wrapText="1"/>
    </xf>
    <xf numFmtId="0" fontId="0" fillId="0" borderId="0" xfId="0" applyBorder="1" applyProtection="1"/>
    <xf numFmtId="0" fontId="1" fillId="0" borderId="0" xfId="0" applyFont="1" applyFill="1" applyBorder="1" applyAlignment="1" applyProtection="1">
      <alignment horizontal="center" vertical="center"/>
    </xf>
    <xf numFmtId="0" fontId="1" fillId="0" borderId="0" xfId="0" applyFont="1" applyBorder="1" applyAlignment="1" applyProtection="1">
      <alignment horizontal="center" vertical="center"/>
    </xf>
    <xf numFmtId="1" fontId="1" fillId="2" borderId="1" xfId="0" applyNumberFormat="1" applyFont="1" applyFill="1" applyBorder="1" applyAlignment="1" applyProtection="1">
      <alignment horizontal="center" vertical="center"/>
    </xf>
    <xf numFmtId="0" fontId="17" fillId="0" borderId="0" xfId="0" applyFont="1" applyAlignment="1" applyProtection="1">
      <alignment vertical="center"/>
    </xf>
    <xf numFmtId="0" fontId="13" fillId="0" borderId="0" xfId="0" applyFont="1" applyFill="1" applyAlignment="1" applyProtection="1">
      <alignment vertical="center"/>
    </xf>
    <xf numFmtId="0" fontId="4" fillId="0" borderId="0" xfId="0" applyFont="1" applyFill="1" applyAlignment="1" applyProtection="1">
      <alignment vertical="center"/>
    </xf>
    <xf numFmtId="0" fontId="10" fillId="0" borderId="0" xfId="0" applyFont="1" applyAlignment="1" applyProtection="1">
      <alignment vertical="center" wrapText="1"/>
    </xf>
    <xf numFmtId="0" fontId="3" fillId="0" borderId="0" xfId="0" applyFont="1" applyAlignment="1" applyProtection="1">
      <alignment horizontal="center" vertical="center" wrapText="1"/>
    </xf>
    <xf numFmtId="0" fontId="21" fillId="0" borderId="0" xfId="0" applyFont="1" applyAlignment="1" applyProtection="1">
      <alignment horizontal="center" vertical="center"/>
    </xf>
    <xf numFmtId="0" fontId="17" fillId="0" borderId="0" xfId="0" applyFont="1" applyAlignment="1" applyProtection="1"/>
    <xf numFmtId="0" fontId="18" fillId="0" borderId="0" xfId="0" applyFont="1" applyFill="1" applyAlignment="1" applyProtection="1">
      <alignment vertical="center"/>
    </xf>
    <xf numFmtId="0" fontId="18" fillId="0" borderId="0" xfId="0" applyFont="1" applyFill="1" applyAlignment="1" applyProtection="1">
      <alignment horizontal="center" vertical="center"/>
    </xf>
    <xf numFmtId="0" fontId="32" fillId="0" borderId="0" xfId="0" applyFont="1" applyAlignment="1" applyProtection="1">
      <alignment horizontal="center" vertical="center"/>
    </xf>
    <xf numFmtId="0" fontId="32" fillId="0" borderId="0" xfId="0" applyFont="1" applyAlignment="1" applyProtection="1">
      <alignment horizontal="center" vertical="center" wrapText="1"/>
    </xf>
    <xf numFmtId="167" fontId="5" fillId="2" borderId="1" xfId="0" applyNumberFormat="1" applyFont="1" applyFill="1" applyBorder="1" applyAlignment="1" applyProtection="1">
      <alignment horizontal="center" vertical="center" wrapText="1"/>
    </xf>
    <xf numFmtId="0" fontId="28" fillId="0" borderId="0" xfId="0" applyFont="1" applyBorder="1" applyAlignment="1" applyProtection="1">
      <alignment horizontal="center" vertical="center"/>
    </xf>
    <xf numFmtId="0" fontId="1" fillId="0" borderId="0" xfId="0" applyFont="1" applyAlignment="1" applyProtection="1">
      <alignment horizontal="center" vertical="center"/>
    </xf>
    <xf numFmtId="2" fontId="1" fillId="0" borderId="0" xfId="0" applyNumberFormat="1" applyFont="1" applyAlignment="1" applyProtection="1">
      <alignment horizontal="center" vertical="center" wrapText="1"/>
    </xf>
    <xf numFmtId="0" fontId="6" fillId="0" borderId="0" xfId="0" applyFont="1" applyAlignment="1" applyProtection="1">
      <alignment horizontal="right" vertical="center"/>
    </xf>
    <xf numFmtId="2" fontId="32" fillId="0" borderId="0" xfId="0" applyNumberFormat="1" applyFont="1" applyAlignment="1" applyProtection="1">
      <alignment horizontal="left" vertical="center" wrapText="1"/>
    </xf>
    <xf numFmtId="2" fontId="0" fillId="0" borderId="0" xfId="0" applyNumberFormat="1" applyFont="1" applyAlignment="1" applyProtection="1">
      <alignment horizontal="center" vertical="center" wrapText="1"/>
    </xf>
    <xf numFmtId="0" fontId="32" fillId="0" borderId="0" xfId="0" applyFont="1" applyBorder="1" applyAlignment="1" applyProtection="1">
      <alignment horizontal="center" vertical="center" wrapText="1"/>
    </xf>
    <xf numFmtId="167" fontId="32" fillId="0" borderId="0" xfId="0" applyNumberFormat="1" applyFont="1" applyFill="1" applyBorder="1" applyAlignment="1" applyProtection="1">
      <alignment horizontal="center" vertical="center" wrapText="1"/>
    </xf>
    <xf numFmtId="2" fontId="0" fillId="0" borderId="0" xfId="0" applyNumberFormat="1" applyFont="1" applyAlignment="1" applyProtection="1">
      <alignment vertical="center" wrapText="1"/>
    </xf>
    <xf numFmtId="0" fontId="1" fillId="0" borderId="0" xfId="0" applyFont="1" applyAlignment="1" applyProtection="1">
      <alignment vertical="center"/>
    </xf>
    <xf numFmtId="167" fontId="0" fillId="2" borderId="1" xfId="0" applyNumberFormat="1" applyFill="1" applyBorder="1" applyAlignment="1" applyProtection="1">
      <alignment horizontal="center" vertical="center"/>
    </xf>
    <xf numFmtId="0" fontId="0" fillId="0" borderId="0" xfId="0" applyFill="1" applyBorder="1" applyProtection="1"/>
    <xf numFmtId="0" fontId="20" fillId="0" borderId="0" xfId="0" applyFont="1" applyFill="1" applyBorder="1" applyAlignment="1" applyProtection="1">
      <alignment horizontal="left" vertical="center" indent="5"/>
    </xf>
    <xf numFmtId="167" fontId="20" fillId="2" borderId="1" xfId="0" applyNumberFormat="1" applyFont="1" applyFill="1" applyBorder="1" applyAlignment="1" applyProtection="1">
      <alignment horizontal="center" vertical="center" wrapText="1"/>
    </xf>
    <xf numFmtId="0" fontId="20" fillId="0" borderId="0" xfId="0" applyFont="1" applyFill="1" applyAlignment="1" applyProtection="1">
      <alignment vertical="center" wrapText="1"/>
    </xf>
    <xf numFmtId="0" fontId="32" fillId="0" borderId="0" xfId="0" applyFont="1" applyAlignment="1" applyProtection="1">
      <alignment vertical="center"/>
    </xf>
    <xf numFmtId="0" fontId="32" fillId="0" borderId="0" xfId="0" applyFont="1" applyAlignment="1" applyProtection="1">
      <alignment horizontal="right" vertical="center"/>
    </xf>
    <xf numFmtId="0" fontId="0" fillId="0" borderId="1" xfId="0" applyFont="1" applyBorder="1" applyAlignment="1" applyProtection="1">
      <alignment horizontal="right" vertical="center"/>
    </xf>
    <xf numFmtId="0" fontId="9" fillId="0" borderId="0" xfId="0" applyFont="1" applyAlignment="1" applyProtection="1">
      <alignment horizontal="right" vertical="center" wrapText="1"/>
    </xf>
    <xf numFmtId="0" fontId="0" fillId="0" borderId="0" xfId="0" applyFont="1" applyFill="1" applyBorder="1" applyAlignment="1" applyProtection="1">
      <alignment horizontal="right" vertical="center"/>
    </xf>
    <xf numFmtId="167" fontId="0" fillId="0" borderId="0" xfId="0" applyNumberFormat="1" applyFill="1" applyBorder="1" applyAlignment="1" applyProtection="1">
      <alignment horizontal="center" vertical="center"/>
    </xf>
    <xf numFmtId="9" fontId="2" fillId="2" borderId="1" xfId="0" applyNumberFormat="1" applyFont="1" applyFill="1" applyBorder="1" applyAlignment="1" applyProtection="1">
      <alignment horizontal="center" vertical="center" wrapText="1"/>
    </xf>
    <xf numFmtId="167" fontId="0" fillId="2" borderId="8" xfId="0" applyNumberFormat="1" applyFill="1" applyBorder="1" applyAlignment="1" applyProtection="1">
      <alignment horizontal="center" vertical="center"/>
    </xf>
    <xf numFmtId="0" fontId="41" fillId="0" borderId="0" xfId="0" applyFont="1" applyFill="1" applyAlignment="1" applyProtection="1">
      <alignment vertical="center" wrapText="1"/>
    </xf>
    <xf numFmtId="0" fontId="32" fillId="0" borderId="0" xfId="0" applyFont="1" applyFill="1" applyBorder="1" applyAlignment="1" applyProtection="1">
      <alignment horizontal="center" vertical="center"/>
    </xf>
    <xf numFmtId="0" fontId="1" fillId="0" borderId="0" xfId="0" applyFont="1" applyFill="1" applyAlignment="1" applyProtection="1">
      <alignment vertical="center" wrapText="1"/>
    </xf>
    <xf numFmtId="0" fontId="1" fillId="0" borderId="0" xfId="0" applyFont="1" applyFill="1" applyBorder="1" applyAlignment="1" applyProtection="1">
      <alignment wrapText="1"/>
    </xf>
    <xf numFmtId="167" fontId="2" fillId="0" borderId="0" xfId="0" applyNumberFormat="1" applyFont="1" applyFill="1" applyBorder="1" applyAlignment="1" applyProtection="1">
      <alignment horizontal="center" vertical="center"/>
    </xf>
    <xf numFmtId="9" fontId="5" fillId="0" borderId="0" xfId="1" applyFont="1" applyFill="1" applyBorder="1" applyAlignment="1" applyProtection="1">
      <alignment horizontal="center" vertical="center" wrapText="1"/>
    </xf>
    <xf numFmtId="0" fontId="0" fillId="0" borderId="0" xfId="0" applyAlignment="1" applyProtection="1">
      <alignment horizontal="right"/>
    </xf>
    <xf numFmtId="0" fontId="2" fillId="0" borderId="0" xfId="0" applyFont="1" applyAlignment="1" applyProtection="1">
      <alignment vertical="center"/>
    </xf>
    <xf numFmtId="0" fontId="5" fillId="0" borderId="0" xfId="0" applyFont="1" applyProtection="1"/>
    <xf numFmtId="0" fontId="2" fillId="0" borderId="0" xfId="0" applyFont="1" applyProtection="1"/>
    <xf numFmtId="0" fontId="2" fillId="0" borderId="0" xfId="0" applyFont="1" applyBorder="1" applyAlignment="1" applyProtection="1">
      <alignment vertical="center" wrapText="1"/>
    </xf>
    <xf numFmtId="168" fontId="28" fillId="0" borderId="0" xfId="0" applyNumberFormat="1" applyFont="1" applyFill="1" applyBorder="1" applyAlignment="1" applyProtection="1">
      <alignment horizontal="center" vertical="center"/>
    </xf>
    <xf numFmtId="165" fontId="28" fillId="0" borderId="0" xfId="0" applyNumberFormat="1" applyFont="1" applyFill="1" applyBorder="1" applyAlignment="1" applyProtection="1">
      <alignment horizontal="center" vertical="center"/>
    </xf>
    <xf numFmtId="167" fontId="5" fillId="0" borderId="0" xfId="0" applyNumberFormat="1" applyFont="1" applyFill="1" applyBorder="1" applyAlignment="1" applyProtection="1">
      <alignment horizontal="center" vertical="center"/>
    </xf>
    <xf numFmtId="0" fontId="6" fillId="0" borderId="0" xfId="0" applyFont="1" applyAlignment="1" applyProtection="1">
      <alignment vertical="top" wrapText="1"/>
    </xf>
    <xf numFmtId="0" fontId="5" fillId="0" borderId="0" xfId="0" applyFont="1" applyAlignment="1" applyProtection="1">
      <alignment horizontal="center" vertical="center"/>
    </xf>
    <xf numFmtId="0" fontId="8" fillId="0" borderId="0" xfId="0" applyFont="1" applyAlignment="1" applyProtection="1">
      <alignment horizontal="right" vertical="center" wrapText="1"/>
    </xf>
    <xf numFmtId="0" fontId="28" fillId="0" borderId="0" xfId="0" applyFont="1" applyAlignment="1" applyProtection="1">
      <alignment vertical="center"/>
    </xf>
    <xf numFmtId="0" fontId="12" fillId="0" borderId="0" xfId="0" applyFont="1" applyAlignment="1" applyProtection="1">
      <alignment vertical="center"/>
    </xf>
    <xf numFmtId="0" fontId="12" fillId="0" borderId="0" xfId="0" applyFont="1" applyAlignment="1" applyProtection="1">
      <alignment horizontal="left" vertical="center"/>
    </xf>
    <xf numFmtId="0" fontId="12" fillId="0" borderId="0" xfId="0" applyFont="1" applyAlignment="1" applyProtection="1">
      <alignment horizontal="right" vertical="center"/>
    </xf>
    <xf numFmtId="0" fontId="0" fillId="0" borderId="0" xfId="0" applyFont="1" applyBorder="1" applyAlignment="1" applyProtection="1">
      <alignment horizontal="left" vertical="top"/>
    </xf>
    <xf numFmtId="0" fontId="0" fillId="0" borderId="0" xfId="0" applyFont="1" applyAlignment="1" applyProtection="1">
      <alignment vertical="center"/>
    </xf>
    <xf numFmtId="0" fontId="0" fillId="0" borderId="0" xfId="0" applyBorder="1" applyAlignment="1" applyProtection="1">
      <alignment horizontal="left" vertical="top"/>
    </xf>
    <xf numFmtId="0" fontId="2" fillId="0" borderId="0" xfId="0" applyFont="1" applyFill="1" applyBorder="1" applyAlignment="1" applyProtection="1">
      <alignment vertical="center"/>
    </xf>
    <xf numFmtId="0" fontId="5" fillId="0" borderId="0" xfId="0" applyFont="1" applyFill="1" applyBorder="1" applyAlignment="1" applyProtection="1">
      <alignment horizontal="left" vertical="top"/>
    </xf>
    <xf numFmtId="0" fontId="5" fillId="0" borderId="0" xfId="0" applyFont="1" applyFill="1" applyBorder="1" applyProtection="1"/>
    <xf numFmtId="0" fontId="2" fillId="0" borderId="0" xfId="0" applyFont="1" applyFill="1" applyAlignment="1" applyProtection="1">
      <alignment vertical="center"/>
    </xf>
    <xf numFmtId="0" fontId="23" fillId="0" borderId="0" xfId="0" applyFont="1" applyFill="1" applyBorder="1" applyAlignment="1" applyProtection="1">
      <alignment horizontal="center" vertical="center" wrapText="1"/>
    </xf>
    <xf numFmtId="0" fontId="42" fillId="0" borderId="0" xfId="0" applyFont="1" applyFill="1" applyBorder="1" applyProtection="1"/>
    <xf numFmtId="0" fontId="2" fillId="0" borderId="0" xfId="0" applyFont="1" applyFill="1" applyBorder="1" applyProtection="1"/>
    <xf numFmtId="0" fontId="43" fillId="0" borderId="0" xfId="0" applyFont="1" applyAlignment="1" applyProtection="1">
      <alignment horizontal="center" vertical="center"/>
    </xf>
    <xf numFmtId="0" fontId="12" fillId="0" borderId="14" xfId="0" applyFont="1" applyBorder="1" applyAlignment="1" applyProtection="1">
      <alignment horizontal="right" vertical="center"/>
    </xf>
    <xf numFmtId="0" fontId="5" fillId="0" borderId="0" xfId="0" applyFont="1" applyAlignment="1" applyProtection="1">
      <alignment vertical="center"/>
    </xf>
    <xf numFmtId="3" fontId="5" fillId="0" borderId="0" xfId="0" applyNumberFormat="1" applyFont="1" applyFill="1" applyBorder="1" applyAlignment="1" applyProtection="1">
      <alignment horizontal="center" vertical="center"/>
    </xf>
    <xf numFmtId="0" fontId="21" fillId="0" borderId="0" xfId="0" applyFont="1" applyAlignment="1" applyProtection="1">
      <alignment horizontal="left" vertical="center"/>
    </xf>
    <xf numFmtId="0" fontId="6" fillId="0" borderId="0" xfId="0" applyFont="1" applyAlignment="1" applyProtection="1">
      <alignment horizontal="left" vertical="center"/>
    </xf>
    <xf numFmtId="0" fontId="23" fillId="0" borderId="0" xfId="0" applyFont="1" applyFill="1" applyAlignment="1" applyProtection="1">
      <alignment horizontal="left" vertical="center"/>
    </xf>
    <xf numFmtId="0" fontId="25" fillId="0" borderId="0" xfId="0" applyFont="1" applyFill="1" applyAlignment="1" applyProtection="1">
      <alignment horizontal="left"/>
    </xf>
    <xf numFmtId="49" fontId="0" fillId="0" borderId="0" xfId="0" applyNumberFormat="1" applyFont="1" applyAlignment="1" applyProtection="1"/>
    <xf numFmtId="49" fontId="5" fillId="0" borderId="0" xfId="0" applyNumberFormat="1" applyFont="1" applyFill="1" applyBorder="1" applyAlignment="1" applyProtection="1">
      <alignment horizontal="right" vertical="center"/>
    </xf>
    <xf numFmtId="0" fontId="5" fillId="0" borderId="0" xfId="0" applyFont="1" applyFill="1" applyAlignment="1" applyProtection="1">
      <alignment horizontal="right" vertical="center"/>
    </xf>
    <xf numFmtId="0" fontId="25" fillId="0" borderId="0" xfId="0" applyFont="1" applyFill="1" applyBorder="1" applyAlignment="1" applyProtection="1">
      <alignment horizontal="left" vertical="center"/>
    </xf>
    <xf numFmtId="0" fontId="20" fillId="0" borderId="0" xfId="0" applyFont="1" applyFill="1" applyAlignment="1" applyProtection="1">
      <alignment horizontal="left" vertical="center"/>
    </xf>
    <xf numFmtId="0" fontId="44" fillId="4" borderId="0" xfId="0" applyFont="1" applyFill="1" applyAlignment="1" applyProtection="1">
      <alignment horizontal="left"/>
    </xf>
    <xf numFmtId="167" fontId="25" fillId="0" borderId="10" xfId="0" applyNumberFormat="1" applyFont="1" applyBorder="1" applyAlignment="1" applyProtection="1">
      <alignment horizontal="center" vertical="center"/>
      <protection locked="0"/>
    </xf>
    <xf numFmtId="167" fontId="2" fillId="2" borderId="1" xfId="0" applyNumberFormat="1" applyFont="1" applyFill="1" applyBorder="1" applyAlignment="1" applyProtection="1">
      <alignment horizontal="center" vertical="center"/>
    </xf>
    <xf numFmtId="167" fontId="0" fillId="0" borderId="0" xfId="0" applyNumberFormat="1" applyFont="1"/>
    <xf numFmtId="167" fontId="5" fillId="0" borderId="0" xfId="0" applyNumberFormat="1" applyFont="1" applyAlignment="1"/>
    <xf numFmtId="0" fontId="44" fillId="0" borderId="0" xfId="0" applyFont="1" applyProtection="1">
      <protection hidden="1"/>
    </xf>
    <xf numFmtId="0" fontId="45" fillId="0" borderId="0" xfId="0" applyFont="1"/>
    <xf numFmtId="167" fontId="25" fillId="0" borderId="1" xfId="0" applyNumberFormat="1" applyFont="1" applyBorder="1" applyAlignment="1" applyProtection="1">
      <alignment horizontal="center" vertical="center"/>
      <protection locked="0"/>
    </xf>
    <xf numFmtId="10" fontId="5" fillId="4" borderId="0" xfId="1" applyNumberFormat="1" applyFont="1" applyFill="1" applyBorder="1" applyAlignment="1" applyProtection="1">
      <alignment horizontal="center" vertical="center"/>
    </xf>
    <xf numFmtId="49" fontId="25" fillId="0" borderId="8" xfId="0" applyNumberFormat="1" applyFont="1" applyFill="1" applyBorder="1" applyAlignment="1" applyProtection="1">
      <alignment horizontal="center" vertical="center"/>
      <protection locked="0"/>
    </xf>
    <xf numFmtId="0" fontId="25" fillId="0" borderId="9" xfId="0" applyFont="1" applyFill="1" applyBorder="1" applyAlignment="1" applyProtection="1">
      <alignment horizontal="center" vertical="center"/>
      <protection locked="0"/>
    </xf>
    <xf numFmtId="0" fontId="25" fillId="0" borderId="11" xfId="0" applyFont="1" applyBorder="1" applyAlignment="1" applyProtection="1">
      <alignment horizontal="center" vertical="center"/>
      <protection locked="0"/>
    </xf>
    <xf numFmtId="0" fontId="5" fillId="0" borderId="12" xfId="0" applyFont="1" applyBorder="1" applyAlignment="1" applyProtection="1">
      <alignment horizontal="right" vertical="center"/>
    </xf>
    <xf numFmtId="167" fontId="25" fillId="0" borderId="1" xfId="0" applyNumberFormat="1" applyFont="1" applyFill="1" applyBorder="1" applyAlignment="1" applyProtection="1">
      <alignment horizontal="center" vertical="center"/>
      <protection locked="0"/>
    </xf>
    <xf numFmtId="0" fontId="5" fillId="0" borderId="22" xfId="0" applyFont="1" applyFill="1" applyBorder="1" applyAlignment="1" applyProtection="1">
      <alignment horizontal="left" vertical="center"/>
    </xf>
    <xf numFmtId="0" fontId="3" fillId="0" borderId="22" xfId="0" applyFont="1" applyFill="1" applyBorder="1" applyAlignment="1" applyProtection="1">
      <alignment horizontal="left" vertical="center"/>
    </xf>
    <xf numFmtId="0" fontId="3" fillId="0" borderId="25" xfId="0" applyFont="1" applyFill="1" applyBorder="1" applyAlignment="1" applyProtection="1">
      <alignment horizontal="left" vertical="center"/>
    </xf>
    <xf numFmtId="0" fontId="0" fillId="0" borderId="22" xfId="0" applyFont="1" applyBorder="1" applyAlignment="1" applyProtection="1">
      <alignment horizontal="left"/>
    </xf>
    <xf numFmtId="0" fontId="25" fillId="0" borderId="6" xfId="0" applyFont="1" applyFill="1" applyBorder="1" applyAlignment="1" applyProtection="1">
      <alignment horizontal="center" vertical="center"/>
      <protection locked="0"/>
    </xf>
    <xf numFmtId="0" fontId="3" fillId="0" borderId="26" xfId="0" applyFont="1" applyFill="1" applyBorder="1" applyAlignment="1" applyProtection="1">
      <alignment horizontal="left" vertical="center"/>
    </xf>
    <xf numFmtId="0" fontId="5" fillId="0" borderId="28" xfId="0" applyFont="1" applyFill="1" applyBorder="1" applyAlignment="1" applyProtection="1">
      <alignment horizontal="right" vertical="center"/>
    </xf>
    <xf numFmtId="0" fontId="5" fillId="0" borderId="0" xfId="0" applyFont="1" applyBorder="1" applyAlignment="1" applyProtection="1">
      <alignment horizontal="left"/>
    </xf>
    <xf numFmtId="0" fontId="20" fillId="0" borderId="30" xfId="0" applyFont="1" applyFill="1" applyBorder="1" applyAlignment="1" applyProtection="1">
      <alignment horizontal="left" vertical="center"/>
      <protection locked="0"/>
    </xf>
    <xf numFmtId="0" fontId="5" fillId="0" borderId="31" xfId="0" applyFont="1" applyFill="1" applyBorder="1" applyAlignment="1" applyProtection="1">
      <alignment horizontal="left" vertical="center"/>
    </xf>
    <xf numFmtId="0" fontId="5" fillId="0" borderId="32" xfId="0" applyFont="1" applyFill="1" applyBorder="1" applyAlignment="1" applyProtection="1">
      <alignment horizontal="left" vertical="center"/>
    </xf>
    <xf numFmtId="0" fontId="5" fillId="0" borderId="33" xfId="0" applyFont="1" applyFill="1" applyBorder="1" applyAlignment="1" applyProtection="1">
      <alignment horizontal="left" vertical="center"/>
    </xf>
    <xf numFmtId="0" fontId="40" fillId="0" borderId="0" xfId="0" applyFont="1" applyAlignment="1" applyProtection="1">
      <alignment horizontal="center" vertical="center"/>
    </xf>
    <xf numFmtId="167" fontId="0" fillId="0" borderId="10" xfId="0" applyNumberFormat="1" applyFill="1" applyBorder="1" applyAlignment="1" applyProtection="1">
      <alignment horizontal="center" vertical="center"/>
    </xf>
    <xf numFmtId="0" fontId="0" fillId="0" borderId="0" xfId="0" applyFill="1" applyAlignment="1" applyProtection="1">
      <alignment horizontal="right" vertical="center"/>
    </xf>
    <xf numFmtId="0" fontId="21" fillId="0" borderId="27" xfId="0" applyFont="1" applyBorder="1" applyAlignment="1" applyProtection="1">
      <alignment horizontal="center" vertical="center"/>
    </xf>
    <xf numFmtId="0" fontId="2" fillId="2" borderId="1" xfId="0" applyNumberFormat="1" applyFont="1" applyFill="1" applyBorder="1" applyAlignment="1" applyProtection="1">
      <alignment horizontal="center" vertical="center"/>
    </xf>
    <xf numFmtId="0" fontId="25" fillId="0" borderId="1" xfId="0" applyNumberFormat="1" applyFont="1" applyFill="1" applyBorder="1" applyAlignment="1" applyProtection="1">
      <alignment horizontal="center" vertical="center"/>
      <protection locked="0"/>
    </xf>
    <xf numFmtId="0" fontId="21" fillId="0" borderId="0" xfId="0" applyFont="1" applyAlignment="1" applyProtection="1">
      <alignment vertical="center"/>
    </xf>
    <xf numFmtId="0" fontId="21" fillId="0" borderId="0" xfId="0" applyFont="1" applyProtection="1"/>
    <xf numFmtId="0" fontId="52" fillId="0" borderId="13" xfId="0" applyFont="1" applyFill="1" applyBorder="1" applyAlignment="1" applyProtection="1">
      <alignment horizontal="right" vertical="center"/>
    </xf>
    <xf numFmtId="0" fontId="0" fillId="0" borderId="0" xfId="0" applyAlignment="1" applyProtection="1">
      <alignment horizontal="center" vertical="center"/>
    </xf>
    <xf numFmtId="0" fontId="0" fillId="0" borderId="0" xfId="0" applyAlignment="1" applyProtection="1">
      <alignment horizontal="left"/>
    </xf>
    <xf numFmtId="0" fontId="0" fillId="0" borderId="0" xfId="0" applyAlignment="1" applyProtection="1">
      <alignment horizontal="center"/>
    </xf>
    <xf numFmtId="0" fontId="0" fillId="0" borderId="0" xfId="0" applyFont="1" applyBorder="1" applyAlignment="1" applyProtection="1">
      <alignment horizontal="right" vertical="center"/>
    </xf>
    <xf numFmtId="0" fontId="25" fillId="0" borderId="0" xfId="0" applyFont="1" applyAlignment="1" applyProtection="1">
      <alignment vertical="center"/>
    </xf>
    <xf numFmtId="0" fontId="0" fillId="0" borderId="0" xfId="0" applyFill="1" applyAlignment="1" applyProtection="1">
      <alignment vertical="center"/>
    </xf>
    <xf numFmtId="0" fontId="2" fillId="0" borderId="0" xfId="0" applyFont="1" applyFill="1" applyAlignment="1" applyProtection="1">
      <alignment horizontal="center" vertical="center"/>
    </xf>
    <xf numFmtId="2" fontId="22" fillId="0" borderId="1" xfId="0" applyNumberFormat="1" applyFont="1" applyBorder="1" applyAlignment="1" applyProtection="1">
      <alignment horizontal="center" vertical="center" wrapText="1"/>
    </xf>
    <xf numFmtId="0" fontId="22" fillId="0" borderId="1" xfId="0" applyFont="1" applyBorder="1" applyAlignment="1" applyProtection="1">
      <alignment horizontal="center" vertical="center" wrapText="1"/>
    </xf>
    <xf numFmtId="0" fontId="3" fillId="0" borderId="0" xfId="0" applyFont="1" applyAlignment="1" applyProtection="1">
      <alignment horizontal="center" vertical="center"/>
    </xf>
    <xf numFmtId="0" fontId="3" fillId="0" borderId="1" xfId="0" applyFont="1" applyBorder="1" applyAlignment="1" applyProtection="1">
      <alignment horizontal="center" vertical="center"/>
    </xf>
    <xf numFmtId="0" fontId="0" fillId="0" borderId="4" xfId="0" applyBorder="1" applyAlignment="1" applyProtection="1">
      <alignment horizontal="center" vertical="center"/>
    </xf>
    <xf numFmtId="0" fontId="5" fillId="0" borderId="4" xfId="0" applyFont="1" applyBorder="1" applyAlignment="1" applyProtection="1">
      <alignment horizontal="left" vertical="center"/>
    </xf>
    <xf numFmtId="0" fontId="5" fillId="0" borderId="4" xfId="0" applyFont="1" applyBorder="1" applyAlignment="1" applyProtection="1">
      <alignment horizontal="center" vertical="center"/>
    </xf>
    <xf numFmtId="2" fontId="5" fillId="0" borderId="4" xfId="0" applyNumberFormat="1" applyFont="1" applyBorder="1" applyAlignment="1" applyProtection="1">
      <alignment horizontal="center" vertical="center" wrapText="1"/>
    </xf>
    <xf numFmtId="0" fontId="0" fillId="0" borderId="0" xfId="0" applyBorder="1" applyAlignment="1" applyProtection="1">
      <alignment horizontal="center" vertical="center"/>
    </xf>
    <xf numFmtId="0" fontId="16" fillId="0" borderId="0" xfId="0" applyFont="1" applyAlignment="1" applyProtection="1">
      <alignment vertical="center"/>
    </xf>
    <xf numFmtId="1" fontId="25" fillId="0" borderId="0" xfId="0" applyNumberFormat="1" applyFont="1" applyFill="1" applyBorder="1" applyAlignment="1" applyProtection="1">
      <alignment horizontal="center" vertical="center"/>
    </xf>
    <xf numFmtId="0" fontId="25" fillId="4" borderId="0" xfId="0" applyFont="1" applyFill="1" applyAlignment="1" applyProtection="1">
      <alignment horizontal="center" vertical="center"/>
    </xf>
    <xf numFmtId="9" fontId="1" fillId="0" borderId="0" xfId="0" applyNumberFormat="1" applyFont="1" applyAlignment="1" applyProtection="1">
      <alignment horizontal="center" vertical="center"/>
    </xf>
    <xf numFmtId="168" fontId="1" fillId="0" borderId="0" xfId="0" applyNumberFormat="1" applyFont="1" applyAlignment="1" applyProtection="1">
      <alignment horizontal="center" vertical="center"/>
    </xf>
    <xf numFmtId="169" fontId="0" fillId="2" borderId="1" xfId="1" applyNumberFormat="1" applyFont="1" applyFill="1" applyBorder="1" applyAlignment="1" applyProtection="1">
      <alignment horizontal="center" vertical="center"/>
    </xf>
    <xf numFmtId="2" fontId="22" fillId="0" borderId="0" xfId="0" applyNumberFormat="1" applyFont="1" applyAlignment="1" applyProtection="1">
      <alignment horizontal="center" vertical="center" wrapText="1"/>
    </xf>
    <xf numFmtId="0" fontId="0" fillId="4" borderId="0" xfId="0" applyFill="1" applyProtection="1">
      <protection hidden="1"/>
    </xf>
    <xf numFmtId="0" fontId="0" fillId="4" borderId="0" xfId="0" applyFill="1" applyAlignment="1" applyProtection="1">
      <alignment horizontal="center" vertical="center"/>
      <protection hidden="1"/>
    </xf>
    <xf numFmtId="0" fontId="5" fillId="4" borderId="0" xfId="0" applyFont="1" applyFill="1" applyProtection="1">
      <protection hidden="1"/>
    </xf>
    <xf numFmtId="0" fontId="0" fillId="13" borderId="0" xfId="0" applyFill="1" applyProtection="1">
      <protection hidden="1"/>
    </xf>
    <xf numFmtId="0" fontId="42" fillId="4" borderId="0" xfId="0" applyFont="1" applyFill="1" applyAlignment="1" applyProtection="1">
      <alignment vertical="center"/>
      <protection hidden="1"/>
    </xf>
    <xf numFmtId="0" fontId="5" fillId="4" borderId="0" xfId="0" applyFont="1" applyFill="1" applyAlignment="1" applyProtection="1">
      <alignment vertical="center"/>
      <protection hidden="1"/>
    </xf>
    <xf numFmtId="0" fontId="0" fillId="4" borderId="0" xfId="0" applyFill="1" applyBorder="1" applyProtection="1">
      <protection hidden="1"/>
    </xf>
    <xf numFmtId="0" fontId="25" fillId="4" borderId="0" xfId="0" applyFont="1" applyFill="1" applyBorder="1" applyAlignment="1" applyProtection="1">
      <alignment vertical="center"/>
      <protection hidden="1"/>
    </xf>
    <xf numFmtId="0" fontId="25" fillId="4" borderId="0" xfId="0" applyFont="1" applyFill="1" applyBorder="1" applyAlignment="1" applyProtection="1">
      <alignment horizontal="center" vertical="center"/>
      <protection hidden="1"/>
    </xf>
    <xf numFmtId="0" fontId="13" fillId="4" borderId="0" xfId="0" applyFont="1" applyFill="1" applyAlignment="1" applyProtection="1">
      <alignment horizontal="center" vertical="center"/>
      <protection hidden="1"/>
    </xf>
    <xf numFmtId="0" fontId="44" fillId="4" borderId="0" xfId="0" applyFont="1" applyFill="1" applyProtection="1">
      <protection hidden="1"/>
    </xf>
    <xf numFmtId="0" fontId="25" fillId="4" borderId="0" xfId="0" applyFont="1" applyFill="1" applyBorder="1" applyAlignment="1" applyProtection="1">
      <alignment vertical="center" wrapText="1"/>
      <protection hidden="1"/>
    </xf>
    <xf numFmtId="0" fontId="54" fillId="5" borderId="0" xfId="0" applyFont="1" applyFill="1" applyProtection="1">
      <protection hidden="1"/>
    </xf>
    <xf numFmtId="0" fontId="5" fillId="0" borderId="0" xfId="0" applyFont="1" applyAlignment="1" applyProtection="1">
      <alignment horizontal="left" vertical="center"/>
      <protection hidden="1"/>
    </xf>
    <xf numFmtId="0" fontId="0" fillId="4" borderId="0" xfId="0" applyFont="1" applyFill="1" applyAlignment="1" applyProtection="1">
      <alignment horizontal="right"/>
      <protection hidden="1"/>
    </xf>
    <xf numFmtId="0" fontId="5" fillId="0" borderId="0" xfId="0" applyFont="1" applyProtection="1">
      <protection hidden="1"/>
    </xf>
    <xf numFmtId="0" fontId="0" fillId="4" borderId="0" xfId="0" applyFont="1" applyFill="1" applyAlignment="1" applyProtection="1">
      <alignment horizontal="right" vertical="top"/>
      <protection hidden="1"/>
    </xf>
    <xf numFmtId="0" fontId="0" fillId="4" borderId="0" xfId="0" applyFont="1" applyFill="1" applyProtection="1">
      <protection hidden="1"/>
    </xf>
    <xf numFmtId="0" fontId="0" fillId="0" borderId="0" xfId="0" applyFont="1" applyProtection="1">
      <protection hidden="1"/>
    </xf>
    <xf numFmtId="0" fontId="54" fillId="11" borderId="0" xfId="0" applyFont="1" applyFill="1" applyProtection="1">
      <protection hidden="1"/>
    </xf>
    <xf numFmtId="0" fontId="1" fillId="10" borderId="0" xfId="0" applyFont="1" applyFill="1" applyProtection="1">
      <protection hidden="1"/>
    </xf>
    <xf numFmtId="10" fontId="53" fillId="9" borderId="37" xfId="3" applyNumberFormat="1" applyProtection="1">
      <protection hidden="1"/>
    </xf>
    <xf numFmtId="0" fontId="54" fillId="3" borderId="0" xfId="0" applyFont="1" applyFill="1" applyProtection="1">
      <protection hidden="1"/>
    </xf>
    <xf numFmtId="0" fontId="0" fillId="0" borderId="0" xfId="0" applyProtection="1">
      <protection hidden="1"/>
    </xf>
    <xf numFmtId="0" fontId="44" fillId="11" borderId="0" xfId="0" applyFont="1" applyFill="1" applyProtection="1">
      <protection hidden="1"/>
    </xf>
    <xf numFmtId="0" fontId="44" fillId="3" borderId="0" xfId="0" applyFont="1" applyFill="1" applyProtection="1">
      <protection hidden="1"/>
    </xf>
    <xf numFmtId="0" fontId="44" fillId="5" borderId="0" xfId="0" applyFont="1" applyFill="1" applyProtection="1">
      <protection hidden="1"/>
    </xf>
    <xf numFmtId="0" fontId="44" fillId="5" borderId="0" xfId="0" applyFont="1" applyFill="1" applyAlignment="1" applyProtection="1">
      <alignment horizontal="right"/>
      <protection hidden="1"/>
    </xf>
    <xf numFmtId="0" fontId="44" fillId="5" borderId="0" xfId="0" applyFont="1" applyFill="1" applyBorder="1" applyAlignment="1" applyProtection="1">
      <alignment horizontal="right"/>
      <protection hidden="1"/>
    </xf>
    <xf numFmtId="0" fontId="44" fillId="10" borderId="0" xfId="0" applyFont="1" applyFill="1" applyProtection="1">
      <protection hidden="1"/>
    </xf>
    <xf numFmtId="0" fontId="0" fillId="4" borderId="0" xfId="0" applyFont="1" applyFill="1" applyBorder="1" applyAlignment="1" applyProtection="1">
      <alignment horizontal="right"/>
      <protection hidden="1"/>
    </xf>
    <xf numFmtId="0" fontId="0" fillId="3" borderId="0" xfId="0" applyFill="1" applyProtection="1">
      <protection hidden="1"/>
    </xf>
    <xf numFmtId="0" fontId="0" fillId="5" borderId="0" xfId="0" applyFill="1" applyProtection="1">
      <protection hidden="1"/>
    </xf>
    <xf numFmtId="0" fontId="0" fillId="11" borderId="0" xfId="0" applyFont="1" applyFill="1" applyProtection="1">
      <protection hidden="1"/>
    </xf>
    <xf numFmtId="0" fontId="0" fillId="11" borderId="0" xfId="0" applyFill="1" applyProtection="1">
      <protection hidden="1"/>
    </xf>
    <xf numFmtId="0" fontId="0" fillId="10" borderId="0" xfId="0" applyFont="1" applyFill="1" applyProtection="1">
      <protection hidden="1"/>
    </xf>
    <xf numFmtId="0" fontId="0" fillId="10" borderId="0" xfId="0" applyFill="1" applyProtection="1">
      <protection hidden="1"/>
    </xf>
    <xf numFmtId="0" fontId="0" fillId="3" borderId="0" xfId="0" applyFont="1" applyFill="1" applyProtection="1">
      <protection hidden="1"/>
    </xf>
    <xf numFmtId="0" fontId="0" fillId="5" borderId="0" xfId="0" applyFont="1" applyFill="1" applyProtection="1">
      <protection hidden="1"/>
    </xf>
    <xf numFmtId="0" fontId="0" fillId="10" borderId="0" xfId="0" applyFont="1" applyFill="1" applyBorder="1" applyProtection="1">
      <protection hidden="1"/>
    </xf>
    <xf numFmtId="0" fontId="0" fillId="10" borderId="0" xfId="0" applyFill="1" applyBorder="1" applyProtection="1">
      <protection hidden="1"/>
    </xf>
    <xf numFmtId="2" fontId="0" fillId="4" borderId="0" xfId="0" applyNumberFormat="1" applyFill="1" applyProtection="1">
      <protection hidden="1"/>
    </xf>
    <xf numFmtId="1" fontId="0" fillId="0" borderId="0" xfId="0" applyNumberFormat="1" applyFill="1" applyProtection="1"/>
    <xf numFmtId="167" fontId="25" fillId="0" borderId="0" xfId="0" applyNumberFormat="1" applyFont="1" applyFill="1" applyBorder="1" applyAlignment="1" applyProtection="1">
      <alignment horizontal="center" vertical="center"/>
    </xf>
    <xf numFmtId="1" fontId="25" fillId="0" borderId="20" xfId="0" applyNumberFormat="1" applyFont="1" applyBorder="1" applyAlignment="1" applyProtection="1">
      <alignment horizontal="center" vertical="center"/>
    </xf>
    <xf numFmtId="0" fontId="5" fillId="0" borderId="1" xfId="0" applyNumberFormat="1" applyFont="1" applyFill="1" applyBorder="1" applyAlignment="1" applyProtection="1">
      <alignment horizontal="center" vertical="center"/>
      <protection locked="0"/>
    </xf>
    <xf numFmtId="0" fontId="0" fillId="0" borderId="0" xfId="0" applyAlignment="1" applyProtection="1">
      <alignment horizontal="center" vertical="center"/>
    </xf>
    <xf numFmtId="0" fontId="5" fillId="0" borderId="0" xfId="0" applyFont="1" applyFill="1" applyAlignment="1" applyProtection="1">
      <alignment horizontal="left" vertical="center" wrapText="1" indent="4"/>
      <protection locked="0"/>
    </xf>
    <xf numFmtId="0" fontId="0" fillId="0" borderId="0" xfId="0" applyAlignment="1" applyProtection="1">
      <alignment horizontal="right" vertical="center"/>
    </xf>
    <xf numFmtId="0" fontId="5" fillId="0" borderId="0" xfId="0" applyFont="1" applyBorder="1" applyAlignment="1" applyProtection="1">
      <alignment horizontal="left" vertical="center" wrapText="1"/>
    </xf>
    <xf numFmtId="0" fontId="25" fillId="0" borderId="0" xfId="0" applyFont="1" applyFill="1" applyBorder="1" applyAlignment="1" applyProtection="1">
      <alignment horizontal="center" vertical="center"/>
    </xf>
    <xf numFmtId="0" fontId="0" fillId="0" borderId="0" xfId="0" applyFont="1" applyAlignment="1" applyProtection="1">
      <alignment horizontal="left" vertical="center"/>
    </xf>
    <xf numFmtId="0" fontId="5" fillId="0" borderId="0" xfId="0" applyFont="1" applyFill="1" applyAlignment="1" applyProtection="1">
      <alignment horizontal="left" vertical="center"/>
    </xf>
    <xf numFmtId="0" fontId="32" fillId="0" borderId="0" xfId="0" applyFont="1" applyAlignment="1" applyProtection="1">
      <alignment horizontal="left" vertical="center"/>
    </xf>
    <xf numFmtId="2" fontId="0" fillId="0" borderId="0" xfId="0" applyNumberFormat="1" applyFont="1" applyAlignment="1" applyProtection="1">
      <alignment horizontal="left" vertical="center" wrapText="1"/>
    </xf>
    <xf numFmtId="0" fontId="0" fillId="0" borderId="0" xfId="0" applyAlignment="1" applyProtection="1">
      <alignment horizontal="center"/>
    </xf>
    <xf numFmtId="0" fontId="22" fillId="0" borderId="0" xfId="0" applyFont="1" applyAlignment="1" applyProtection="1">
      <alignment horizontal="center" vertical="center"/>
    </xf>
    <xf numFmtId="1" fontId="32" fillId="0" borderId="0" xfId="0" applyNumberFormat="1" applyFont="1" applyAlignment="1" applyProtection="1">
      <alignment horizontal="left" vertical="center" wrapText="1"/>
    </xf>
    <xf numFmtId="0" fontId="5" fillId="0" borderId="0" xfId="0" applyFont="1" applyFill="1" applyBorder="1" applyAlignment="1" applyProtection="1">
      <alignment horizontal="center" vertical="center"/>
    </xf>
    <xf numFmtId="0" fontId="0" fillId="2" borderId="1" xfId="0" applyFill="1" applyBorder="1" applyAlignment="1" applyProtection="1">
      <alignment horizontal="center" vertical="center"/>
    </xf>
    <xf numFmtId="0" fontId="2" fillId="0" borderId="0" xfId="0" applyFont="1" applyFill="1" applyBorder="1" applyAlignment="1" applyProtection="1">
      <alignment horizontal="center" vertical="center"/>
    </xf>
    <xf numFmtId="0" fontId="5" fillId="0" borderId="0" xfId="0" applyFont="1" applyFill="1" applyBorder="1" applyAlignment="1" applyProtection="1">
      <alignment horizontal="right" vertical="center"/>
    </xf>
    <xf numFmtId="0" fontId="0" fillId="0" borderId="0" xfId="0" applyFill="1" applyBorder="1" applyAlignment="1" applyProtection="1">
      <alignment horizontal="center" vertical="center"/>
    </xf>
    <xf numFmtId="0" fontId="3" fillId="0" borderId="0" xfId="0" applyFont="1" applyFill="1" applyBorder="1" applyAlignment="1" applyProtection="1">
      <alignment horizontal="left" vertical="center"/>
    </xf>
    <xf numFmtId="0" fontId="25" fillId="0" borderId="0" xfId="0" applyFont="1" applyFill="1" applyBorder="1" applyAlignment="1" applyProtection="1">
      <alignment horizontal="left" vertical="center"/>
      <protection locked="0"/>
    </xf>
    <xf numFmtId="0" fontId="27" fillId="0" borderId="0" xfId="2" applyFont="1" applyFill="1" applyBorder="1" applyAlignment="1" applyProtection="1">
      <alignment horizontal="left" vertical="center"/>
      <protection locked="0"/>
    </xf>
    <xf numFmtId="0" fontId="5" fillId="0" borderId="1" xfId="0" applyFont="1" applyBorder="1" applyAlignment="1" applyProtection="1">
      <alignment horizontal="left" vertical="center" wrapText="1"/>
    </xf>
    <xf numFmtId="1" fontId="6" fillId="0" borderId="4" xfId="0" applyNumberFormat="1" applyFont="1" applyFill="1" applyBorder="1" applyAlignment="1" applyProtection="1">
      <alignment vertical="center"/>
    </xf>
    <xf numFmtId="1" fontId="6" fillId="0" borderId="0" xfId="0" applyNumberFormat="1" applyFont="1" applyFill="1" applyBorder="1" applyAlignment="1" applyProtection="1">
      <alignment vertical="center"/>
    </xf>
    <xf numFmtId="0" fontId="5" fillId="0" borderId="0" xfId="0" applyFont="1" applyBorder="1" applyAlignment="1" applyProtection="1">
      <alignment horizontal="left" vertical="center"/>
    </xf>
    <xf numFmtId="0" fontId="5" fillId="0" borderId="0" xfId="0" applyFont="1" applyBorder="1" applyAlignment="1" applyProtection="1">
      <alignment horizontal="center" vertical="center"/>
    </xf>
    <xf numFmtId="2" fontId="5" fillId="0" borderId="0" xfId="0" applyNumberFormat="1" applyFont="1" applyBorder="1" applyAlignment="1" applyProtection="1">
      <alignment horizontal="center" vertical="center" wrapText="1"/>
    </xf>
    <xf numFmtId="0" fontId="12" fillId="0" borderId="0" xfId="0" applyFont="1" applyBorder="1" applyAlignment="1" applyProtection="1">
      <alignment horizontal="right" vertical="center"/>
    </xf>
    <xf numFmtId="0" fontId="12" fillId="0" borderId="0" xfId="0" applyFont="1" applyFill="1" applyBorder="1" applyAlignment="1" applyProtection="1">
      <alignment horizontal="left" vertical="center"/>
    </xf>
    <xf numFmtId="168" fontId="0" fillId="0" borderId="0" xfId="0" applyNumberFormat="1" applyFill="1" applyBorder="1" applyAlignment="1" applyProtection="1">
      <alignment horizontal="center" vertical="center"/>
    </xf>
    <xf numFmtId="0" fontId="12" fillId="0" borderId="0" xfId="0" applyFont="1" applyFill="1" applyBorder="1" applyAlignment="1" applyProtection="1">
      <alignment vertical="center"/>
    </xf>
    <xf numFmtId="0" fontId="0" fillId="2" borderId="1" xfId="0" quotePrefix="1" applyFill="1" applyBorder="1" applyAlignment="1" applyProtection="1">
      <alignment horizontal="center" vertical="center"/>
    </xf>
    <xf numFmtId="0" fontId="5" fillId="0" borderId="0" xfId="0" applyFont="1" applyFill="1" applyAlignment="1" applyProtection="1">
      <alignment vertical="center" wrapText="1"/>
    </xf>
    <xf numFmtId="0" fontId="21" fillId="4" borderId="0" xfId="0" applyFont="1" applyFill="1" applyAlignment="1" applyProtection="1"/>
    <xf numFmtId="0" fontId="42" fillId="0" borderId="0" xfId="0" applyFont="1" applyAlignment="1" applyProtection="1">
      <alignment vertical="center"/>
    </xf>
    <xf numFmtId="0" fontId="42" fillId="0" borderId="0" xfId="0" applyFont="1" applyFill="1" applyAlignment="1" applyProtection="1">
      <alignment vertical="center"/>
    </xf>
    <xf numFmtId="0" fontId="0" fillId="0" borderId="15" xfId="0" applyFont="1" applyBorder="1" applyAlignment="1" applyProtection="1">
      <alignment horizontal="left"/>
    </xf>
    <xf numFmtId="0" fontId="0" fillId="0" borderId="5" xfId="0" applyFont="1" applyBorder="1" applyAlignment="1" applyProtection="1">
      <alignment horizontal="left"/>
    </xf>
    <xf numFmtId="0" fontId="5" fillId="0" borderId="19" xfId="0" applyFont="1" applyBorder="1" applyAlignment="1" applyProtection="1">
      <alignment horizontal="left"/>
    </xf>
    <xf numFmtId="0" fontId="44" fillId="0" borderId="0" xfId="0" applyFont="1" applyProtection="1"/>
    <xf numFmtId="165" fontId="21" fillId="0" borderId="0" xfId="0" applyNumberFormat="1" applyFont="1" applyBorder="1" applyAlignment="1" applyProtection="1">
      <alignment horizontal="left" vertical="center"/>
    </xf>
    <xf numFmtId="0" fontId="5" fillId="0" borderId="14" xfId="0" applyFont="1" applyBorder="1" applyAlignment="1" applyProtection="1"/>
    <xf numFmtId="0" fontId="5" fillId="0" borderId="0" xfId="0" applyFont="1" applyBorder="1" applyAlignment="1" applyProtection="1"/>
    <xf numFmtId="0" fontId="5" fillId="0" borderId="19" xfId="0" applyFont="1" applyBorder="1" applyAlignment="1" applyProtection="1"/>
    <xf numFmtId="0" fontId="5" fillId="0" borderId="0" xfId="0" applyFont="1" applyAlignment="1" applyProtection="1"/>
    <xf numFmtId="1" fontId="6" fillId="0" borderId="0" xfId="0" applyNumberFormat="1" applyFont="1" applyAlignment="1" applyProtection="1"/>
    <xf numFmtId="167" fontId="0" fillId="15" borderId="1" xfId="0" applyNumberFormat="1" applyFill="1" applyBorder="1" applyAlignment="1" applyProtection="1">
      <alignment horizontal="center" vertical="center"/>
    </xf>
    <xf numFmtId="0" fontId="5" fillId="0" borderId="1" xfId="0" applyFont="1" applyFill="1" applyBorder="1" applyAlignment="1" applyProtection="1">
      <alignment horizontal="center" vertical="center"/>
    </xf>
    <xf numFmtId="0" fontId="1" fillId="0" borderId="0" xfId="0" applyFont="1" applyAlignment="1" applyProtection="1">
      <alignment horizontal="center"/>
    </xf>
    <xf numFmtId="0" fontId="22" fillId="8" borderId="1" xfId="0" applyFont="1" applyFill="1" applyBorder="1" applyAlignment="1" applyProtection="1">
      <alignment horizontal="center" vertical="center" wrapText="1"/>
    </xf>
    <xf numFmtId="14" fontId="25" fillId="0" borderId="1" xfId="0" applyNumberFormat="1" applyFont="1" applyBorder="1" applyAlignment="1" applyProtection="1">
      <alignment horizontal="center" vertical="center"/>
      <protection locked="0"/>
    </xf>
    <xf numFmtId="167" fontId="5" fillId="15" borderId="1" xfId="0" applyNumberFormat="1" applyFont="1" applyFill="1" applyBorder="1" applyAlignment="1" applyProtection="1">
      <alignment horizontal="center" vertical="center" wrapText="1"/>
    </xf>
    <xf numFmtId="0" fontId="1" fillId="0" borderId="0" xfId="0" applyFont="1" applyFill="1" applyAlignment="1" applyProtection="1">
      <alignment horizontal="center" vertical="center"/>
    </xf>
    <xf numFmtId="0" fontId="0" fillId="0" borderId="0" xfId="0" applyFill="1" applyProtection="1">
      <protection hidden="1"/>
    </xf>
    <xf numFmtId="0" fontId="0" fillId="0" borderId="19" xfId="0" applyFont="1" applyBorder="1" applyAlignment="1" applyProtection="1"/>
    <xf numFmtId="0" fontId="0" fillId="0" borderId="0" xfId="0" applyFont="1" applyBorder="1" applyAlignment="1" applyProtection="1"/>
    <xf numFmtId="0" fontId="0" fillId="0" borderId="13" xfId="0" applyFont="1" applyBorder="1" applyAlignment="1" applyProtection="1"/>
    <xf numFmtId="0" fontId="19" fillId="0" borderId="0" xfId="0" applyFont="1" applyBorder="1" applyAlignment="1" applyProtection="1"/>
    <xf numFmtId="0" fontId="27" fillId="0" borderId="0" xfId="2" applyFont="1" applyFill="1" applyBorder="1" applyAlignment="1" applyProtection="1">
      <alignment horizontal="left" vertical="center"/>
    </xf>
    <xf numFmtId="0" fontId="25" fillId="0" borderId="0" xfId="0" applyFont="1" applyFill="1" applyBorder="1" applyAlignment="1" applyProtection="1">
      <alignment horizontal="center" vertical="center"/>
    </xf>
    <xf numFmtId="0" fontId="5" fillId="0" borderId="0" xfId="0" applyFont="1" applyFill="1" applyBorder="1" applyAlignment="1" applyProtection="1">
      <alignment horizontal="right" vertical="center"/>
    </xf>
    <xf numFmtId="0" fontId="25" fillId="0" borderId="0" xfId="0" applyFont="1" applyFill="1" applyBorder="1" applyAlignment="1" applyProtection="1">
      <alignment horizontal="center" vertical="center"/>
      <protection locked="0"/>
    </xf>
    <xf numFmtId="0" fontId="20" fillId="0" borderId="0" xfId="0" applyFont="1" applyFill="1" applyBorder="1" applyAlignment="1" applyProtection="1">
      <alignment horizontal="left" vertical="center"/>
      <protection locked="0"/>
    </xf>
    <xf numFmtId="0" fontId="0" fillId="0" borderId="22" xfId="0" applyBorder="1" applyAlignment="1" applyProtection="1">
      <alignment vertical="center"/>
    </xf>
    <xf numFmtId="0" fontId="0" fillId="0" borderId="21" xfId="0" applyBorder="1" applyAlignment="1" applyProtection="1">
      <alignment vertical="center"/>
    </xf>
    <xf numFmtId="0" fontId="0" fillId="0" borderId="0" xfId="0" applyAlignment="1" applyProtection="1">
      <alignment horizontal="right" vertical="center"/>
    </xf>
    <xf numFmtId="0" fontId="54" fillId="0" borderId="0" xfId="0" applyFont="1" applyProtection="1"/>
    <xf numFmtId="0" fontId="58" fillId="0" borderId="21" xfId="0" applyFont="1" applyBorder="1" applyAlignment="1" applyProtection="1">
      <alignment vertical="center"/>
    </xf>
    <xf numFmtId="0" fontId="58" fillId="0" borderId="22" xfId="0" applyFont="1" applyBorder="1" applyAlignment="1" applyProtection="1">
      <alignment horizontal="right" vertical="center"/>
    </xf>
    <xf numFmtId="1" fontId="25" fillId="0" borderId="0" xfId="0" applyNumberFormat="1" applyFont="1" applyBorder="1" applyAlignment="1" applyProtection="1">
      <alignment horizontal="center" vertical="center"/>
    </xf>
    <xf numFmtId="14" fontId="25" fillId="0" borderId="0" xfId="0" applyNumberFormat="1" applyFont="1" applyBorder="1" applyAlignment="1" applyProtection="1">
      <alignment horizontal="center" vertical="center"/>
    </xf>
    <xf numFmtId="14" fontId="25" fillId="0" borderId="22" xfId="0" applyNumberFormat="1" applyFont="1" applyBorder="1" applyAlignment="1" applyProtection="1">
      <alignment horizontal="center" vertical="center"/>
    </xf>
    <xf numFmtId="14" fontId="59" fillId="0" borderId="22" xfId="0" applyNumberFormat="1" applyFont="1" applyBorder="1" applyAlignment="1" applyProtection="1">
      <alignment horizontal="center" vertical="center"/>
    </xf>
    <xf numFmtId="1" fontId="59" fillId="0" borderId="23" xfId="0" applyNumberFormat="1" applyFont="1" applyBorder="1" applyAlignment="1" applyProtection="1">
      <alignment horizontal="center" vertical="center"/>
    </xf>
    <xf numFmtId="0" fontId="25" fillId="0" borderId="28" xfId="0" applyFont="1" applyFill="1" applyBorder="1" applyAlignment="1" applyProtection="1">
      <alignment horizontal="center" vertical="center"/>
      <protection locked="0"/>
    </xf>
    <xf numFmtId="0" fontId="58" fillId="0" borderId="19" xfId="0" applyFont="1" applyBorder="1" applyAlignment="1" applyProtection="1">
      <alignment vertical="center"/>
    </xf>
    <xf numFmtId="14" fontId="59" fillId="0" borderId="0" xfId="0" applyNumberFormat="1" applyFont="1" applyBorder="1" applyAlignment="1" applyProtection="1">
      <alignment horizontal="center" vertical="center"/>
    </xf>
    <xf numFmtId="0" fontId="58" fillId="0" borderId="0" xfId="0" applyFont="1" applyBorder="1" applyAlignment="1" applyProtection="1">
      <alignment horizontal="right" vertical="center"/>
    </xf>
    <xf numFmtId="1" fontId="59" fillId="0" borderId="0" xfId="0" applyNumberFormat="1" applyFont="1" applyBorder="1" applyAlignment="1" applyProtection="1">
      <alignment horizontal="center" vertical="center"/>
    </xf>
    <xf numFmtId="0" fontId="60" fillId="2" borderId="24" xfId="0" applyNumberFormat="1" applyFont="1" applyFill="1" applyBorder="1" applyAlignment="1" applyProtection="1">
      <alignment horizontal="center" vertical="center" wrapText="1"/>
    </xf>
    <xf numFmtId="0" fontId="25" fillId="0" borderId="2" xfId="0" applyFont="1" applyBorder="1" applyAlignment="1" applyProtection="1">
      <alignment horizontal="left" vertical="top"/>
      <protection locked="0"/>
    </xf>
    <xf numFmtId="0" fontId="25" fillId="0" borderId="5" xfId="0" applyFont="1" applyBorder="1" applyAlignment="1" applyProtection="1">
      <alignment horizontal="left" vertical="top"/>
      <protection locked="0"/>
    </xf>
    <xf numFmtId="0" fontId="25" fillId="0" borderId="15" xfId="0" applyFont="1" applyBorder="1" applyAlignment="1" applyProtection="1">
      <alignment horizontal="left" vertical="top"/>
      <protection locked="0"/>
    </xf>
    <xf numFmtId="0" fontId="25" fillId="0" borderId="7" xfId="0" applyFont="1" applyBorder="1" applyAlignment="1" applyProtection="1">
      <alignment horizontal="left" vertical="top"/>
      <protection locked="0"/>
    </xf>
    <xf numFmtId="0" fontId="25" fillId="0" borderId="2" xfId="0" applyFont="1" applyFill="1" applyBorder="1" applyAlignment="1" applyProtection="1">
      <alignment horizontal="left" vertical="center"/>
      <protection locked="0"/>
    </xf>
    <xf numFmtId="0" fontId="25" fillId="0" borderId="5" xfId="0" applyFont="1" applyFill="1" applyBorder="1" applyAlignment="1" applyProtection="1">
      <alignment horizontal="left" vertical="center"/>
      <protection locked="0"/>
    </xf>
    <xf numFmtId="0" fontId="25" fillId="0" borderId="3" xfId="0" applyFont="1" applyFill="1" applyBorder="1" applyAlignment="1" applyProtection="1">
      <alignment horizontal="left" vertical="center"/>
      <protection locked="0"/>
    </xf>
    <xf numFmtId="0" fontId="5" fillId="0" borderId="0" xfId="0" applyFont="1" applyFill="1" applyAlignment="1" applyProtection="1">
      <alignment horizontal="left" vertical="center" wrapText="1"/>
    </xf>
    <xf numFmtId="0" fontId="5" fillId="0" borderId="13" xfId="0" applyFont="1" applyFill="1" applyBorder="1" applyAlignment="1" applyProtection="1">
      <alignment horizontal="left" vertical="center" wrapText="1"/>
    </xf>
    <xf numFmtId="0" fontId="0" fillId="0" borderId="0" xfId="0" applyAlignment="1" applyProtection="1">
      <alignment horizontal="left" wrapText="1"/>
    </xf>
    <xf numFmtId="0" fontId="0" fillId="0" borderId="13" xfId="0" applyBorder="1" applyAlignment="1" applyProtection="1">
      <alignment horizontal="left" wrapText="1"/>
    </xf>
    <xf numFmtId="0" fontId="5" fillId="0" borderId="0" xfId="0" applyFont="1" applyFill="1" applyAlignment="1" applyProtection="1">
      <alignment horizontal="center" vertical="center" wrapText="1"/>
    </xf>
    <xf numFmtId="0" fontId="25" fillId="0" borderId="14" xfId="0" applyFont="1" applyFill="1" applyBorder="1" applyAlignment="1" applyProtection="1">
      <alignment horizontal="left" vertical="center" indent="10"/>
    </xf>
    <xf numFmtId="0" fontId="25" fillId="0" borderId="0" xfId="0" applyFont="1" applyFill="1" applyBorder="1" applyAlignment="1" applyProtection="1">
      <alignment horizontal="left" vertical="center" indent="10"/>
    </xf>
    <xf numFmtId="0" fontId="25" fillId="0" borderId="14" xfId="0" applyFont="1" applyFill="1" applyBorder="1" applyAlignment="1" applyProtection="1">
      <alignment horizontal="left" vertical="center" wrapText="1" indent="10"/>
    </xf>
    <xf numFmtId="0" fontId="25" fillId="0" borderId="1" xfId="0" applyFont="1" applyFill="1" applyBorder="1" applyAlignment="1" applyProtection="1">
      <alignment horizontal="left" vertical="center"/>
      <protection locked="0"/>
    </xf>
    <xf numFmtId="0" fontId="27" fillId="0" borderId="28" xfId="2" applyFont="1" applyFill="1" applyBorder="1" applyAlignment="1" applyProtection="1">
      <alignment horizontal="left" vertical="center"/>
      <protection locked="0"/>
    </xf>
    <xf numFmtId="0" fontId="20" fillId="0" borderId="29" xfId="0" applyFont="1" applyFill="1" applyBorder="1" applyAlignment="1" applyProtection="1">
      <alignment horizontal="left" vertical="center"/>
      <protection locked="0"/>
    </xf>
    <xf numFmtId="0" fontId="27" fillId="0" borderId="1" xfId="2" applyFont="1" applyFill="1" applyBorder="1" applyAlignment="1" applyProtection="1">
      <alignment horizontal="left" vertical="center"/>
      <protection locked="0"/>
    </xf>
    <xf numFmtId="0" fontId="20" fillId="0" borderId="2" xfId="0" applyFont="1" applyFill="1" applyBorder="1" applyAlignment="1" applyProtection="1">
      <alignment horizontal="left" vertical="center"/>
      <protection locked="0"/>
    </xf>
    <xf numFmtId="0" fontId="38" fillId="0" borderId="0" xfId="0" applyFont="1" applyFill="1" applyAlignment="1" applyProtection="1">
      <alignment horizontal="left" vertical="center" wrapText="1"/>
    </xf>
    <xf numFmtId="0" fontId="38" fillId="0" borderId="13" xfId="0" applyFont="1" applyFill="1" applyBorder="1" applyAlignment="1" applyProtection="1">
      <alignment horizontal="left" vertical="center" wrapText="1"/>
    </xf>
    <xf numFmtId="0" fontId="5" fillId="0" borderId="0" xfId="0" applyFont="1" applyFill="1" applyBorder="1" applyAlignment="1" applyProtection="1">
      <alignment horizontal="center" vertical="center" wrapText="1"/>
    </xf>
    <xf numFmtId="0" fontId="5" fillId="0" borderId="20" xfId="0" applyFont="1" applyFill="1" applyBorder="1" applyAlignment="1" applyProtection="1">
      <alignment horizontal="center" vertical="center" wrapText="1"/>
    </xf>
    <xf numFmtId="0" fontId="25" fillId="4" borderId="6" xfId="0" applyFont="1" applyFill="1" applyBorder="1" applyAlignment="1" applyProtection="1">
      <alignment horizontal="left" vertical="center"/>
      <protection locked="0"/>
    </xf>
    <xf numFmtId="0" fontId="25" fillId="4" borderId="7" xfId="0" applyFont="1" applyFill="1" applyBorder="1" applyAlignment="1" applyProtection="1">
      <alignment horizontal="left" vertical="center"/>
      <protection locked="0"/>
    </xf>
    <xf numFmtId="0" fontId="17" fillId="0" borderId="0" xfId="0" applyFont="1" applyAlignment="1" applyProtection="1">
      <alignment horizontal="center" vertical="center"/>
    </xf>
    <xf numFmtId="0" fontId="49" fillId="0" borderId="38" xfId="0" applyFont="1" applyBorder="1" applyAlignment="1" applyProtection="1">
      <alignment horizontal="center" vertical="center"/>
    </xf>
    <xf numFmtId="0" fontId="17" fillId="0" borderId="39" xfId="0" applyFont="1" applyBorder="1" applyAlignment="1" applyProtection="1">
      <alignment horizontal="center" vertical="center"/>
    </xf>
    <xf numFmtId="0" fontId="17" fillId="0" borderId="40" xfId="0" applyFont="1" applyBorder="1" applyAlignment="1" applyProtection="1">
      <alignment horizontal="center" vertical="center"/>
    </xf>
    <xf numFmtId="0" fontId="27" fillId="0" borderId="3" xfId="2" applyFont="1" applyFill="1" applyBorder="1" applyAlignment="1" applyProtection="1">
      <alignment horizontal="left" vertical="center"/>
      <protection locked="0"/>
    </xf>
    <xf numFmtId="0" fontId="20" fillId="0" borderId="24" xfId="0" applyFont="1" applyFill="1" applyBorder="1" applyAlignment="1" applyProtection="1">
      <alignment horizontal="left" vertical="center"/>
      <protection locked="0"/>
    </xf>
    <xf numFmtId="0" fontId="25" fillId="0" borderId="8" xfId="0" applyFont="1" applyFill="1" applyBorder="1" applyAlignment="1" applyProtection="1">
      <alignment horizontal="left" vertical="center"/>
      <protection locked="0"/>
    </xf>
    <xf numFmtId="0" fontId="13" fillId="5" borderId="0" xfId="0" applyFont="1" applyFill="1" applyAlignment="1" applyProtection="1">
      <alignment horizontal="center" vertical="center"/>
    </xf>
    <xf numFmtId="49" fontId="25" fillId="0" borderId="6" xfId="0" applyNumberFormat="1" applyFont="1" applyBorder="1" applyAlignment="1" applyProtection="1">
      <alignment horizontal="left" vertical="center"/>
      <protection locked="0"/>
    </xf>
    <xf numFmtId="49" fontId="25" fillId="0" borderId="7" xfId="0" applyNumberFormat="1" applyFont="1" applyBorder="1" applyAlignment="1" applyProtection="1">
      <alignment horizontal="left" vertical="center"/>
      <protection locked="0"/>
    </xf>
    <xf numFmtId="49" fontId="20" fillId="0" borderId="2" xfId="0" applyNumberFormat="1" applyFont="1" applyBorder="1" applyAlignment="1" applyProtection="1">
      <alignment horizontal="left" vertical="center" wrapText="1"/>
      <protection locked="0"/>
    </xf>
    <xf numFmtId="49" fontId="20" fillId="0" borderId="5" xfId="0" applyNumberFormat="1" applyFont="1" applyBorder="1" applyAlignment="1" applyProtection="1">
      <alignment horizontal="left" vertical="center" wrapText="1"/>
      <protection locked="0"/>
    </xf>
    <xf numFmtId="49" fontId="20" fillId="0" borderId="3" xfId="0" applyNumberFormat="1" applyFont="1" applyBorder="1" applyAlignment="1" applyProtection="1">
      <alignment horizontal="left" vertical="center" wrapText="1"/>
      <protection locked="0"/>
    </xf>
    <xf numFmtId="2" fontId="23" fillId="0" borderId="0" xfId="0" applyNumberFormat="1" applyFont="1" applyFill="1" applyAlignment="1" applyProtection="1">
      <alignment horizontal="left" vertical="center" wrapText="1" indent="2"/>
    </xf>
    <xf numFmtId="2" fontId="23" fillId="0" borderId="13" xfId="0" applyNumberFormat="1" applyFont="1" applyFill="1" applyBorder="1" applyAlignment="1" applyProtection="1">
      <alignment horizontal="left" vertical="center" wrapText="1" indent="2"/>
    </xf>
    <xf numFmtId="0" fontId="38" fillId="0" borderId="13" xfId="0" applyFont="1" applyFill="1" applyBorder="1" applyAlignment="1" applyProtection="1">
      <alignment horizontal="left" vertical="center"/>
    </xf>
    <xf numFmtId="0" fontId="5" fillId="0" borderId="0" xfId="0" applyFont="1" applyFill="1" applyAlignment="1" applyProtection="1">
      <alignment horizontal="left" vertical="center"/>
    </xf>
    <xf numFmtId="0" fontId="5" fillId="0" borderId="13" xfId="0" applyFont="1" applyFill="1" applyBorder="1" applyAlignment="1" applyProtection="1">
      <alignment horizontal="left" vertical="center"/>
    </xf>
    <xf numFmtId="0" fontId="25" fillId="0" borderId="2" xfId="0" applyFont="1" applyFill="1" applyBorder="1" applyAlignment="1" applyProtection="1">
      <alignment horizontal="center" vertical="center"/>
      <protection locked="0"/>
    </xf>
    <xf numFmtId="0" fontId="25" fillId="0" borderId="5" xfId="0" applyFont="1" applyFill="1" applyBorder="1" applyAlignment="1" applyProtection="1">
      <alignment horizontal="center" vertical="center"/>
      <protection locked="0"/>
    </xf>
    <xf numFmtId="49" fontId="25" fillId="0" borderId="2" xfId="0" applyNumberFormat="1" applyFont="1" applyFill="1" applyBorder="1" applyAlignment="1" applyProtection="1">
      <alignment horizontal="left" vertical="center"/>
      <protection locked="0"/>
    </xf>
    <xf numFmtId="49" fontId="25" fillId="0" borderId="5" xfId="0" applyNumberFormat="1" applyFont="1" applyFill="1" applyBorder="1" applyAlignment="1" applyProtection="1">
      <alignment horizontal="left" vertical="center"/>
      <protection locked="0"/>
    </xf>
    <xf numFmtId="49" fontId="25" fillId="0" borderId="3" xfId="0" applyNumberFormat="1" applyFont="1" applyFill="1" applyBorder="1" applyAlignment="1" applyProtection="1">
      <alignment horizontal="left" vertical="center"/>
      <protection locked="0"/>
    </xf>
    <xf numFmtId="0" fontId="25" fillId="0" borderId="36" xfId="0" applyFont="1" applyFill="1" applyBorder="1" applyAlignment="1" applyProtection="1">
      <alignment horizontal="left" vertical="center"/>
      <protection locked="0"/>
    </xf>
    <xf numFmtId="0" fontId="0" fillId="0" borderId="15" xfId="0" applyFont="1" applyBorder="1" applyAlignment="1" applyProtection="1">
      <alignment horizontal="left" vertical="center" wrapText="1"/>
    </xf>
    <xf numFmtId="0" fontId="5" fillId="0" borderId="19" xfId="0" applyFont="1" applyBorder="1" applyAlignment="1" applyProtection="1">
      <alignment horizontal="left" vertical="center" wrapText="1"/>
    </xf>
    <xf numFmtId="0" fontId="5" fillId="0" borderId="0" xfId="0" applyFont="1" applyBorder="1" applyAlignment="1" applyProtection="1">
      <alignment horizontal="left" vertical="center" wrapText="1"/>
    </xf>
    <xf numFmtId="0" fontId="5" fillId="0" borderId="20" xfId="0" applyFont="1" applyBorder="1" applyAlignment="1" applyProtection="1">
      <alignment horizontal="left" vertical="center" wrapText="1"/>
    </xf>
    <xf numFmtId="166" fontId="25" fillId="0" borderId="2" xfId="0" applyNumberFormat="1" applyFont="1" applyBorder="1" applyAlignment="1" applyProtection="1">
      <alignment horizontal="left" vertical="center" wrapText="1"/>
      <protection locked="0"/>
    </xf>
    <xf numFmtId="166" fontId="25" fillId="0" borderId="5" xfId="0" applyNumberFormat="1" applyFont="1" applyBorder="1" applyAlignment="1" applyProtection="1">
      <alignment horizontal="left" vertical="center" wrapText="1"/>
      <protection locked="0"/>
    </xf>
    <xf numFmtId="166" fontId="25" fillId="0" borderId="3" xfId="0" applyNumberFormat="1" applyFont="1" applyBorder="1" applyAlignment="1" applyProtection="1">
      <alignment horizontal="left" vertical="center" wrapText="1"/>
      <protection locked="0"/>
    </xf>
    <xf numFmtId="0" fontId="20" fillId="0" borderId="1" xfId="0" applyFont="1" applyFill="1" applyBorder="1" applyAlignment="1" applyProtection="1">
      <alignment horizontal="left" vertical="center"/>
      <protection locked="0"/>
    </xf>
    <xf numFmtId="0" fontId="19" fillId="0" borderId="16" xfId="0" applyFont="1" applyBorder="1" applyAlignment="1" applyProtection="1">
      <alignment horizontal="left" wrapText="1"/>
    </xf>
    <xf numFmtId="0" fontId="19" fillId="0" borderId="17" xfId="0" applyFont="1" applyBorder="1" applyAlignment="1" applyProtection="1">
      <alignment horizontal="left" wrapText="1"/>
    </xf>
    <xf numFmtId="0" fontId="19" fillId="0" borderId="18" xfId="0" applyFont="1" applyBorder="1" applyAlignment="1" applyProtection="1">
      <alignment horizontal="left" wrapText="1"/>
    </xf>
    <xf numFmtId="166" fontId="25" fillId="0" borderId="2" xfId="0" applyNumberFormat="1" applyFont="1" applyBorder="1" applyAlignment="1" applyProtection="1">
      <alignment horizontal="center" vertical="center" wrapText="1"/>
      <protection locked="0"/>
    </xf>
    <xf numFmtId="166" fontId="25" fillId="0" borderId="5" xfId="0" applyNumberFormat="1" applyFont="1" applyBorder="1" applyAlignment="1" applyProtection="1">
      <alignment horizontal="center" vertical="center" wrapText="1"/>
      <protection locked="0"/>
    </xf>
    <xf numFmtId="166" fontId="25" fillId="0" borderId="3" xfId="0" applyNumberFormat="1" applyFont="1" applyBorder="1" applyAlignment="1" applyProtection="1">
      <alignment horizontal="center" vertical="center" wrapText="1"/>
      <protection locked="0"/>
    </xf>
    <xf numFmtId="0" fontId="29" fillId="0" borderId="2" xfId="0" applyFont="1" applyBorder="1" applyAlignment="1" applyProtection="1">
      <alignment horizontal="left" vertical="top" wrapText="1"/>
      <protection locked="0"/>
    </xf>
    <xf numFmtId="0" fontId="29" fillId="0" borderId="5" xfId="0" applyFont="1" applyBorder="1" applyAlignment="1" applyProtection="1">
      <alignment horizontal="left" vertical="top" wrapText="1"/>
      <protection locked="0"/>
    </xf>
    <xf numFmtId="0" fontId="29" fillId="0" borderId="3" xfId="0" applyFont="1" applyBorder="1" applyAlignment="1" applyProtection="1">
      <alignment horizontal="left" vertical="top" wrapText="1"/>
      <protection locked="0"/>
    </xf>
    <xf numFmtId="0" fontId="27" fillId="0" borderId="0" xfId="2" applyFont="1" applyFill="1" applyBorder="1" applyAlignment="1" applyProtection="1">
      <alignment horizontal="left" vertical="center"/>
    </xf>
    <xf numFmtId="0" fontId="25" fillId="0" borderId="0" xfId="0" applyFont="1" applyFill="1" applyBorder="1" applyAlignment="1" applyProtection="1">
      <alignment horizontal="center" vertical="center"/>
    </xf>
    <xf numFmtId="0" fontId="25" fillId="0" borderId="0" xfId="0" applyFont="1" applyFill="1" applyBorder="1" applyAlignment="1" applyProtection="1">
      <alignment horizontal="left" vertical="center"/>
    </xf>
    <xf numFmtId="0" fontId="0" fillId="0" borderId="0" xfId="0" applyFont="1" applyAlignment="1" applyProtection="1">
      <alignment horizontal="left" vertical="center"/>
    </xf>
    <xf numFmtId="0" fontId="0" fillId="0" borderId="13" xfId="0" applyFont="1" applyBorder="1" applyAlignment="1" applyProtection="1">
      <alignment horizontal="left" vertical="center"/>
    </xf>
    <xf numFmtId="0" fontId="0" fillId="0" borderId="0" xfId="0" applyAlignment="1" applyProtection="1">
      <alignment horizontal="left" vertical="center"/>
      <protection locked="0"/>
    </xf>
    <xf numFmtId="0" fontId="19" fillId="0" borderId="0" xfId="0" applyFont="1" applyBorder="1" applyAlignment="1" applyProtection="1">
      <alignment horizontal="left" wrapText="1"/>
    </xf>
    <xf numFmtId="0" fontId="0" fillId="0" borderId="0" xfId="0" applyAlignment="1" applyProtection="1">
      <alignment horizontal="center" vertical="center"/>
    </xf>
    <xf numFmtId="0" fontId="19" fillId="0" borderId="19" xfId="0" applyFont="1" applyBorder="1" applyAlignment="1" applyProtection="1">
      <alignment horizontal="left" wrapText="1"/>
    </xf>
    <xf numFmtId="0" fontId="0" fillId="0" borderId="2" xfId="0" applyBorder="1" applyAlignment="1" applyProtection="1">
      <alignment horizontal="left" vertical="center"/>
      <protection locked="0"/>
    </xf>
    <xf numFmtId="0" fontId="0" fillId="0" borderId="5" xfId="0" applyBorder="1" applyAlignment="1" applyProtection="1">
      <alignment horizontal="left" vertical="center"/>
      <protection locked="0"/>
    </xf>
    <xf numFmtId="0" fontId="0" fillId="0" borderId="3" xfId="0" applyBorder="1" applyAlignment="1" applyProtection="1">
      <alignment horizontal="left" vertical="center"/>
      <protection locked="0"/>
    </xf>
    <xf numFmtId="0" fontId="19" fillId="0" borderId="16" xfId="0" applyFont="1" applyBorder="1" applyAlignment="1" applyProtection="1">
      <alignment horizontal="left"/>
    </xf>
    <xf numFmtId="0" fontId="19" fillId="0" borderId="17" xfId="0" applyFont="1" applyBorder="1" applyAlignment="1" applyProtection="1">
      <alignment horizontal="left"/>
    </xf>
    <xf numFmtId="0" fontId="19" fillId="0" borderId="18" xfId="0" applyFont="1" applyBorder="1" applyAlignment="1" applyProtection="1">
      <alignment horizontal="left"/>
    </xf>
    <xf numFmtId="0" fontId="0" fillId="0" borderId="0" xfId="0" applyBorder="1" applyAlignment="1" applyProtection="1">
      <alignment horizontal="center"/>
    </xf>
    <xf numFmtId="0" fontId="0" fillId="0" borderId="20" xfId="0" applyBorder="1" applyAlignment="1" applyProtection="1">
      <alignment horizontal="center"/>
    </xf>
    <xf numFmtId="0" fontId="19" fillId="0" borderId="0" xfId="0" applyFont="1" applyFill="1" applyBorder="1" applyAlignment="1" applyProtection="1">
      <alignment horizontal="left" vertical="center" wrapText="1"/>
    </xf>
    <xf numFmtId="0" fontId="5" fillId="0" borderId="0" xfId="0" applyFont="1" applyFill="1" applyBorder="1" applyAlignment="1" applyProtection="1">
      <alignment horizontal="left" vertical="center" wrapText="1"/>
    </xf>
    <xf numFmtId="0" fontId="38" fillId="0" borderId="19" xfId="0" applyFont="1" applyBorder="1" applyAlignment="1" applyProtection="1">
      <alignment horizontal="left" vertical="center" wrapText="1"/>
    </xf>
    <xf numFmtId="0" fontId="38" fillId="0" borderId="0" xfId="0" applyFont="1" applyBorder="1" applyAlignment="1" applyProtection="1">
      <alignment horizontal="left" vertical="center" wrapText="1"/>
    </xf>
    <xf numFmtId="0" fontId="38" fillId="0" borderId="20" xfId="0" applyFont="1" applyBorder="1" applyAlignment="1" applyProtection="1">
      <alignment horizontal="left" vertical="center" wrapText="1"/>
    </xf>
    <xf numFmtId="0" fontId="0" fillId="0" borderId="0" xfId="0" applyFill="1" applyAlignment="1" applyProtection="1"/>
    <xf numFmtId="0" fontId="25" fillId="0" borderId="0" xfId="0" applyFont="1" applyAlignment="1" applyProtection="1">
      <alignment horizontal="left" vertical="center" indent="4"/>
      <protection locked="0"/>
    </xf>
    <xf numFmtId="0" fontId="25" fillId="0" borderId="2" xfId="0" applyFont="1" applyBorder="1" applyAlignment="1" applyProtection="1">
      <alignment horizontal="center" vertical="center"/>
      <protection locked="0"/>
    </xf>
    <xf numFmtId="0" fontId="25" fillId="0" borderId="3" xfId="0" applyFont="1" applyBorder="1" applyAlignment="1" applyProtection="1">
      <alignment horizontal="center" vertical="center"/>
      <protection locked="0"/>
    </xf>
    <xf numFmtId="0" fontId="0" fillId="0" borderId="1" xfId="0" applyBorder="1" applyAlignment="1" applyProtection="1">
      <alignment horizontal="left"/>
      <protection locked="0"/>
    </xf>
    <xf numFmtId="0" fontId="0" fillId="0" borderId="0" xfId="0" applyAlignment="1" applyProtection="1">
      <alignment horizontal="left" vertical="center" indent="4"/>
    </xf>
    <xf numFmtId="0" fontId="5" fillId="0" borderId="2" xfId="0" applyFont="1" applyFill="1" applyBorder="1" applyAlignment="1" applyProtection="1">
      <alignment horizontal="center" vertical="center" wrapText="1"/>
    </xf>
    <xf numFmtId="0" fontId="5" fillId="0" borderId="5" xfId="0" applyFont="1" applyFill="1" applyBorder="1" applyAlignment="1" applyProtection="1">
      <alignment horizontal="center" vertical="center" wrapText="1"/>
    </xf>
    <xf numFmtId="0" fontId="5" fillId="0" borderId="3" xfId="0" applyFont="1" applyFill="1" applyBorder="1" applyAlignment="1" applyProtection="1">
      <alignment horizontal="center" vertical="center" wrapText="1"/>
    </xf>
    <xf numFmtId="0" fontId="25" fillId="0" borderId="2" xfId="0" applyFont="1" applyFill="1" applyBorder="1" applyAlignment="1" applyProtection="1">
      <alignment horizontal="center"/>
      <protection locked="0"/>
    </xf>
    <xf numFmtId="0" fontId="25" fillId="0" borderId="5" xfId="0" applyFont="1" applyFill="1" applyBorder="1" applyAlignment="1" applyProtection="1">
      <alignment horizontal="center"/>
      <protection locked="0"/>
    </xf>
    <xf numFmtId="0" fontId="25" fillId="0" borderId="3" xfId="0" applyFont="1" applyFill="1" applyBorder="1" applyAlignment="1" applyProtection="1">
      <alignment horizontal="center"/>
      <protection locked="0"/>
    </xf>
    <xf numFmtId="0" fontId="0" fillId="0" borderId="0" xfId="0" applyAlignment="1" applyProtection="1">
      <alignment horizontal="right" vertical="center"/>
    </xf>
    <xf numFmtId="0" fontId="25" fillId="0" borderId="14" xfId="0" applyFont="1" applyFill="1" applyBorder="1" applyAlignment="1" applyProtection="1">
      <alignment horizontal="center" vertical="center" wrapText="1"/>
    </xf>
    <xf numFmtId="0" fontId="25" fillId="0" borderId="0" xfId="0" applyFont="1" applyFill="1" applyBorder="1" applyAlignment="1" applyProtection="1">
      <alignment horizontal="center" vertical="center" wrapText="1"/>
    </xf>
    <xf numFmtId="0" fontId="0" fillId="0" borderId="2" xfId="0" applyBorder="1" applyAlignment="1" applyProtection="1">
      <alignment horizontal="center"/>
      <protection locked="0"/>
    </xf>
    <xf numFmtId="0" fontId="0" fillId="0" borderId="5" xfId="0" applyBorder="1" applyAlignment="1" applyProtection="1">
      <alignment horizontal="center"/>
      <protection locked="0"/>
    </xf>
    <xf numFmtId="0" fontId="0" fillId="0" borderId="3" xfId="0" applyBorder="1" applyAlignment="1" applyProtection="1">
      <alignment horizontal="center"/>
      <protection locked="0"/>
    </xf>
    <xf numFmtId="2" fontId="0" fillId="0" borderId="0" xfId="0" applyNumberFormat="1" applyFont="1" applyAlignment="1" applyProtection="1">
      <alignment horizontal="left" vertical="center" wrapText="1"/>
    </xf>
    <xf numFmtId="2" fontId="0" fillId="0" borderId="13" xfId="0" applyNumberFormat="1" applyFont="1" applyBorder="1" applyAlignment="1" applyProtection="1">
      <alignment horizontal="left" vertical="center" wrapText="1"/>
    </xf>
    <xf numFmtId="0" fontId="1" fillId="0" borderId="0" xfId="0" applyFont="1" applyAlignment="1" applyProtection="1">
      <alignment horizontal="center"/>
    </xf>
    <xf numFmtId="0" fontId="0" fillId="0" borderId="0" xfId="0" applyAlignment="1" applyProtection="1">
      <alignment horizontal="center" vertical="center" wrapText="1"/>
    </xf>
    <xf numFmtId="0" fontId="28" fillId="0" borderId="2" xfId="0" applyFont="1" applyBorder="1" applyAlignment="1" applyProtection="1">
      <alignment horizontal="center" vertical="center"/>
      <protection locked="0"/>
    </xf>
    <xf numFmtId="0" fontId="28" fillId="0" borderId="5" xfId="0" applyFont="1" applyBorder="1" applyAlignment="1" applyProtection="1">
      <alignment horizontal="center" vertical="center"/>
      <protection locked="0"/>
    </xf>
    <xf numFmtId="0" fontId="28" fillId="0" borderId="3" xfId="0" applyFont="1" applyBorder="1" applyAlignment="1" applyProtection="1">
      <alignment horizontal="center" vertical="center"/>
      <protection locked="0"/>
    </xf>
    <xf numFmtId="0" fontId="18" fillId="2" borderId="0" xfId="0" applyFont="1" applyFill="1" applyAlignment="1" applyProtection="1">
      <alignment horizontal="center" vertical="center"/>
    </xf>
    <xf numFmtId="0" fontId="41" fillId="2" borderId="0" xfId="0" applyFont="1" applyFill="1" applyAlignment="1" applyProtection="1">
      <alignment horizontal="center" vertical="center" wrapText="1"/>
    </xf>
    <xf numFmtId="0" fontId="2" fillId="0" borderId="0" xfId="0" applyFont="1" applyFill="1" applyAlignment="1" applyProtection="1">
      <alignment horizontal="left" vertical="center" wrapText="1"/>
    </xf>
    <xf numFmtId="0" fontId="16" fillId="0" borderId="0" xfId="0" applyFont="1" applyAlignment="1" applyProtection="1">
      <alignment horizontal="center" vertical="center"/>
    </xf>
    <xf numFmtId="0" fontId="20" fillId="2" borderId="2" xfId="0" applyFont="1" applyFill="1" applyBorder="1" applyAlignment="1" applyProtection="1">
      <alignment horizontal="left" vertical="center" indent="5"/>
    </xf>
    <xf numFmtId="0" fontId="20" fillId="2" borderId="5" xfId="0" applyFont="1" applyFill="1" applyBorder="1" applyAlignment="1" applyProtection="1">
      <alignment horizontal="left" vertical="center" indent="5"/>
    </xf>
    <xf numFmtId="0" fontId="20" fillId="2" borderId="3" xfId="0" applyFont="1" applyFill="1" applyBorder="1" applyAlignment="1" applyProtection="1">
      <alignment horizontal="left" vertical="center" indent="5"/>
    </xf>
    <xf numFmtId="0" fontId="49" fillId="0" borderId="4" xfId="0" applyFont="1" applyFill="1" applyBorder="1" applyAlignment="1" applyProtection="1">
      <alignment horizontal="center" vertical="center" wrapText="1"/>
    </xf>
    <xf numFmtId="0" fontId="49" fillId="0" borderId="0" xfId="0" applyFont="1" applyFill="1" applyBorder="1" applyAlignment="1" applyProtection="1">
      <alignment horizontal="center" vertical="center" wrapText="1"/>
    </xf>
    <xf numFmtId="0" fontId="13" fillId="7" borderId="0" xfId="0" applyFont="1" applyFill="1" applyAlignment="1" applyProtection="1">
      <alignment horizontal="center" vertical="center"/>
    </xf>
    <xf numFmtId="2" fontId="0" fillId="0" borderId="2" xfId="0" applyNumberFormat="1" applyFont="1" applyBorder="1" applyAlignment="1" applyProtection="1">
      <alignment horizontal="center" vertical="center" wrapText="1"/>
      <protection locked="0"/>
    </xf>
    <xf numFmtId="2" fontId="0" fillId="0" borderId="5" xfId="0" applyNumberFormat="1" applyFont="1" applyBorder="1" applyAlignment="1" applyProtection="1">
      <alignment horizontal="center" vertical="center" wrapText="1"/>
      <protection locked="0"/>
    </xf>
    <xf numFmtId="2" fontId="0" fillId="0" borderId="3" xfId="0" applyNumberFormat="1" applyFont="1" applyBorder="1" applyAlignment="1" applyProtection="1">
      <alignment horizontal="center" vertical="center" wrapText="1"/>
      <protection locked="0"/>
    </xf>
    <xf numFmtId="0" fontId="32" fillId="0" borderId="0" xfId="0" applyFont="1" applyAlignment="1" applyProtection="1">
      <alignment horizontal="left" vertical="center"/>
    </xf>
    <xf numFmtId="0" fontId="5" fillId="0" borderId="0" xfId="0" applyFont="1" applyFill="1" applyAlignment="1" applyProtection="1">
      <alignment horizontal="left" vertical="top" wrapText="1"/>
    </xf>
    <xf numFmtId="0" fontId="10" fillId="0" borderId="0" xfId="0" applyFont="1" applyFill="1" applyAlignment="1" applyProtection="1">
      <alignment horizontal="left" vertical="top"/>
    </xf>
    <xf numFmtId="0" fontId="35" fillId="2" borderId="2" xfId="0" applyFont="1" applyFill="1" applyBorder="1" applyAlignment="1" applyProtection="1">
      <alignment horizontal="center" vertical="center" wrapText="1"/>
    </xf>
    <xf numFmtId="0" fontId="35" fillId="2" borderId="5" xfId="0" applyFont="1" applyFill="1" applyBorder="1" applyAlignment="1" applyProtection="1">
      <alignment horizontal="center" vertical="center" wrapText="1"/>
    </xf>
    <xf numFmtId="0" fontId="35" fillId="2" borderId="3" xfId="0" applyFont="1" applyFill="1" applyBorder="1" applyAlignment="1" applyProtection="1">
      <alignment horizontal="center" vertical="center" wrapText="1"/>
    </xf>
    <xf numFmtId="0" fontId="5" fillId="0" borderId="2" xfId="0" applyFont="1" applyBorder="1" applyAlignment="1" applyProtection="1">
      <alignment horizontal="left" vertical="top" wrapText="1"/>
      <protection locked="0"/>
    </xf>
    <xf numFmtId="0" fontId="5" fillId="0" borderId="5" xfId="0" applyFont="1" applyBorder="1" applyAlignment="1" applyProtection="1">
      <alignment horizontal="left" vertical="top" wrapText="1"/>
      <protection locked="0"/>
    </xf>
    <xf numFmtId="0" fontId="5" fillId="0" borderId="3" xfId="0" applyFont="1" applyBorder="1" applyAlignment="1" applyProtection="1">
      <alignment horizontal="left" vertical="top" wrapText="1"/>
      <protection locked="0"/>
    </xf>
    <xf numFmtId="0" fontId="22" fillId="0" borderId="5" xfId="0" applyFont="1" applyFill="1" applyBorder="1" applyAlignment="1" applyProtection="1">
      <alignment horizontal="left" vertical="center" wrapText="1" indent="26"/>
    </xf>
    <xf numFmtId="0" fontId="22" fillId="0" borderId="3" xfId="0" applyFont="1" applyFill="1" applyBorder="1" applyAlignment="1" applyProtection="1">
      <alignment horizontal="left" vertical="center" wrapText="1" indent="26"/>
    </xf>
    <xf numFmtId="0" fontId="5" fillId="0" borderId="2" xfId="0" applyFont="1" applyFill="1" applyBorder="1" applyAlignment="1" applyProtection="1">
      <alignment horizontal="left" vertical="top" wrapText="1"/>
      <protection locked="0"/>
    </xf>
    <xf numFmtId="0" fontId="5" fillId="0" borderId="5" xfId="0" applyFont="1" applyFill="1" applyBorder="1" applyAlignment="1" applyProtection="1">
      <alignment horizontal="left" vertical="top" wrapText="1"/>
      <protection locked="0"/>
    </xf>
    <xf numFmtId="0" fontId="5" fillId="0" borderId="3" xfId="0" applyFont="1" applyFill="1" applyBorder="1" applyAlignment="1" applyProtection="1">
      <alignment horizontal="left" vertical="top" wrapText="1"/>
      <protection locked="0"/>
    </xf>
    <xf numFmtId="0" fontId="0" fillId="0" borderId="2" xfId="0" applyBorder="1" applyAlignment="1" applyProtection="1">
      <alignment horizontal="left" vertical="center" shrinkToFit="1"/>
    </xf>
    <xf numFmtId="0" fontId="0" fillId="0" borderId="3" xfId="0" applyBorder="1" applyAlignment="1" applyProtection="1">
      <alignment horizontal="left" vertical="center" shrinkToFit="1"/>
    </xf>
    <xf numFmtId="0" fontId="9" fillId="0" borderId="22" xfId="0" applyFont="1" applyFill="1" applyBorder="1" applyAlignment="1" applyProtection="1">
      <alignment horizontal="center" vertical="center" wrapText="1"/>
    </xf>
    <xf numFmtId="0" fontId="5" fillId="0" borderId="2" xfId="0" applyFont="1" applyBorder="1" applyAlignment="1" applyProtection="1">
      <alignment horizontal="left" vertical="center" wrapText="1" shrinkToFit="1"/>
    </xf>
    <xf numFmtId="0" fontId="5" fillId="0" borderId="3" xfId="0" applyFont="1" applyBorder="1" applyAlignment="1" applyProtection="1">
      <alignment horizontal="left" vertical="center" wrapText="1" shrinkToFit="1"/>
    </xf>
    <xf numFmtId="0" fontId="21" fillId="0" borderId="22" xfId="0" applyFont="1" applyFill="1" applyBorder="1" applyAlignment="1" applyProtection="1">
      <alignment horizontal="center" vertical="center"/>
    </xf>
    <xf numFmtId="0" fontId="20" fillId="0" borderId="35" xfId="0" applyFont="1" applyFill="1" applyBorder="1" applyAlignment="1" applyProtection="1">
      <alignment horizontal="left" vertical="top" wrapText="1"/>
    </xf>
    <xf numFmtId="0" fontId="20" fillId="0" borderId="35" xfId="0" applyFont="1" applyFill="1" applyBorder="1" applyAlignment="1" applyProtection="1">
      <alignment horizontal="left" vertical="top"/>
    </xf>
    <xf numFmtId="0" fontId="20" fillId="0" borderId="34" xfId="0" applyFont="1" applyFill="1" applyBorder="1" applyAlignment="1" applyProtection="1">
      <alignment horizontal="left" vertical="top"/>
    </xf>
    <xf numFmtId="0" fontId="5" fillId="0" borderId="10" xfId="0" applyFont="1" applyBorder="1" applyAlignment="1" applyProtection="1">
      <alignment horizontal="left" vertical="center" wrapText="1"/>
    </xf>
    <xf numFmtId="0" fontId="5" fillId="0" borderId="8" xfId="0" applyFont="1" applyBorder="1" applyAlignment="1" applyProtection="1">
      <alignment horizontal="left" vertical="center" wrapText="1"/>
    </xf>
    <xf numFmtId="0" fontId="22" fillId="0" borderId="2" xfId="0" applyFont="1" applyFill="1" applyBorder="1" applyAlignment="1" applyProtection="1">
      <alignment horizontal="center" vertical="center" wrapText="1"/>
    </xf>
    <xf numFmtId="0" fontId="22" fillId="0" borderId="5" xfId="0" applyFont="1" applyFill="1" applyBorder="1" applyAlignment="1" applyProtection="1">
      <alignment horizontal="center" vertical="center" wrapText="1"/>
    </xf>
    <xf numFmtId="0" fontId="22" fillId="0" borderId="3" xfId="0" applyFont="1" applyFill="1" applyBorder="1" applyAlignment="1" applyProtection="1">
      <alignment horizontal="center" vertical="center" wrapText="1"/>
    </xf>
    <xf numFmtId="0" fontId="0" fillId="0" borderId="9" xfId="0" applyBorder="1" applyAlignment="1" applyProtection="1">
      <alignment horizontal="center" vertical="center" wrapText="1"/>
      <protection locked="0"/>
    </xf>
    <xf numFmtId="0" fontId="0" fillId="0" borderId="11" xfId="0" applyBorder="1" applyAlignment="1" applyProtection="1">
      <alignment horizontal="center" vertical="center" wrapText="1"/>
      <protection locked="0"/>
    </xf>
    <xf numFmtId="0" fontId="0" fillId="0" borderId="6" xfId="0" applyBorder="1" applyAlignment="1" applyProtection="1">
      <alignment horizontal="center" vertical="center" wrapText="1"/>
      <protection locked="0"/>
    </xf>
    <xf numFmtId="0" fontId="0" fillId="0" borderId="7" xfId="0" applyBorder="1" applyAlignment="1" applyProtection="1">
      <alignment horizontal="center" vertical="center" wrapText="1"/>
      <protection locked="0"/>
    </xf>
    <xf numFmtId="0" fontId="16" fillId="0" borderId="0" xfId="0" applyNumberFormat="1" applyFont="1" applyAlignment="1" applyProtection="1">
      <alignment horizontal="center" vertical="center"/>
    </xf>
    <xf numFmtId="0" fontId="13" fillId="6" borderId="0" xfId="0" applyFont="1" applyFill="1" applyAlignment="1" applyProtection="1">
      <alignment horizontal="center" vertical="center"/>
    </xf>
    <xf numFmtId="0" fontId="35" fillId="2" borderId="5" xfId="0" applyFont="1" applyFill="1" applyBorder="1" applyAlignment="1" applyProtection="1">
      <alignment horizontal="center" vertical="center"/>
    </xf>
    <xf numFmtId="0" fontId="35" fillId="2" borderId="3" xfId="0" applyFont="1" applyFill="1" applyBorder="1" applyAlignment="1" applyProtection="1">
      <alignment horizontal="center" vertical="center"/>
    </xf>
    <xf numFmtId="0" fontId="22" fillId="0" borderId="0" xfId="0" applyFont="1" applyAlignment="1" applyProtection="1">
      <alignment horizontal="center" vertical="center"/>
    </xf>
    <xf numFmtId="0" fontId="35" fillId="2" borderId="1" xfId="0" applyFont="1" applyFill="1" applyBorder="1" applyAlignment="1" applyProtection="1">
      <alignment horizontal="center" vertical="center" wrapText="1"/>
    </xf>
    <xf numFmtId="0" fontId="0" fillId="0" borderId="1" xfId="0" applyBorder="1" applyAlignment="1" applyProtection="1">
      <alignment horizontal="center" vertical="top" wrapText="1"/>
      <protection locked="0"/>
    </xf>
    <xf numFmtId="0" fontId="21" fillId="0" borderId="0" xfId="0" applyFont="1" applyAlignment="1" applyProtection="1">
      <alignment horizontal="center"/>
    </xf>
    <xf numFmtId="1" fontId="32" fillId="0" borderId="0" xfId="0" applyNumberFormat="1" applyFont="1" applyAlignment="1" applyProtection="1">
      <alignment horizontal="center" vertical="center" wrapText="1"/>
    </xf>
    <xf numFmtId="0" fontId="0" fillId="2" borderId="0" xfId="0" applyFont="1" applyFill="1" applyAlignment="1" applyProtection="1">
      <alignment horizontal="center" vertical="center" wrapText="1"/>
    </xf>
    <xf numFmtId="2" fontId="22" fillId="0" borderId="10" xfId="0" applyNumberFormat="1" applyFont="1" applyBorder="1" applyAlignment="1" applyProtection="1">
      <alignment horizontal="center" vertical="center" wrapText="1"/>
    </xf>
    <xf numFmtId="2" fontId="22" fillId="0" borderId="8" xfId="0" applyNumberFormat="1" applyFont="1" applyBorder="1" applyAlignment="1" applyProtection="1">
      <alignment horizontal="center" vertical="center" wrapText="1"/>
    </xf>
    <xf numFmtId="0" fontId="2" fillId="2" borderId="10" xfId="0" applyFont="1" applyFill="1" applyBorder="1" applyAlignment="1" applyProtection="1">
      <alignment horizontal="center" vertical="center" wrapText="1"/>
    </xf>
    <xf numFmtId="0" fontId="2" fillId="2" borderId="8" xfId="0" applyFont="1" applyFill="1" applyBorder="1" applyAlignment="1" applyProtection="1">
      <alignment horizontal="center" vertical="center" wrapText="1"/>
    </xf>
    <xf numFmtId="2" fontId="22" fillId="8" borderId="1" xfId="0" applyNumberFormat="1" applyFont="1" applyFill="1" applyBorder="1" applyAlignment="1" applyProtection="1">
      <alignment horizontal="center" vertical="center" wrapText="1"/>
    </xf>
    <xf numFmtId="0" fontId="17" fillId="4" borderId="0" xfId="0" applyFont="1" applyFill="1" applyAlignment="1" applyProtection="1">
      <alignment horizontal="center" vertical="center"/>
      <protection hidden="1"/>
    </xf>
    <xf numFmtId="0" fontId="0" fillId="4" borderId="0" xfId="0" applyFont="1" applyFill="1" applyAlignment="1" applyProtection="1">
      <alignment horizontal="left"/>
      <protection hidden="1"/>
    </xf>
    <xf numFmtId="0" fontId="55" fillId="14" borderId="14" xfId="0" applyFont="1" applyFill="1" applyBorder="1" applyAlignment="1" applyProtection="1">
      <alignment horizontal="center" vertical="center" wrapText="1"/>
      <protection hidden="1"/>
    </xf>
    <xf numFmtId="0" fontId="55" fillId="14" borderId="0" xfId="0" applyFont="1" applyFill="1" applyBorder="1" applyAlignment="1" applyProtection="1">
      <alignment horizontal="center" vertical="center" wrapText="1"/>
      <protection hidden="1"/>
    </xf>
    <xf numFmtId="0" fontId="13" fillId="12" borderId="0" xfId="0" applyFont="1" applyFill="1" applyAlignment="1" applyProtection="1">
      <alignment horizontal="center" vertical="center"/>
      <protection hidden="1"/>
    </xf>
    <xf numFmtId="0" fontId="0" fillId="4" borderId="0" xfId="0" applyFont="1" applyFill="1" applyAlignment="1" applyProtection="1">
      <alignment horizontal="left" vertical="center" wrapText="1"/>
      <protection hidden="1"/>
    </xf>
    <xf numFmtId="0" fontId="0" fillId="4" borderId="0" xfId="0" applyFont="1" applyFill="1" applyBorder="1" applyAlignment="1" applyProtection="1">
      <alignment horizontal="left"/>
      <protection hidden="1"/>
    </xf>
    <xf numFmtId="0" fontId="0" fillId="4" borderId="0" xfId="0" applyFont="1" applyFill="1" applyAlignment="1" applyProtection="1">
      <alignment horizontal="left" wrapText="1"/>
      <protection hidden="1"/>
    </xf>
    <xf numFmtId="0" fontId="5" fillId="4" borderId="0" xfId="0" applyFont="1" applyFill="1" applyAlignment="1" applyProtection="1">
      <alignment horizontal="left"/>
      <protection hidden="1"/>
    </xf>
    <xf numFmtId="0" fontId="0" fillId="0" borderId="0" xfId="0" applyFont="1" applyFill="1" applyAlignment="1" applyProtection="1">
      <alignment horizontal="left"/>
      <protection hidden="1"/>
    </xf>
    <xf numFmtId="0" fontId="5" fillId="0" borderId="0" xfId="0" applyFont="1" applyFill="1" applyBorder="1" applyAlignment="1" applyProtection="1">
      <alignment horizontal="center" vertical="center"/>
    </xf>
    <xf numFmtId="0" fontId="13" fillId="3" borderId="0" xfId="0" applyFont="1" applyFill="1" applyAlignment="1" applyProtection="1">
      <alignment horizontal="center"/>
    </xf>
    <xf numFmtId="0" fontId="0" fillId="2" borderId="1" xfId="0" applyFill="1" applyBorder="1" applyAlignment="1" applyProtection="1">
      <alignment horizontal="center" vertical="center"/>
    </xf>
    <xf numFmtId="0" fontId="0" fillId="4" borderId="1" xfId="0" applyFont="1" applyFill="1" applyBorder="1" applyAlignment="1" applyProtection="1">
      <alignment horizontal="left" vertical="top" wrapText="1"/>
      <protection locked="0"/>
    </xf>
    <xf numFmtId="0" fontId="10" fillId="2" borderId="0" xfId="0" applyFont="1" applyFill="1" applyAlignment="1" applyProtection="1">
      <alignment horizontal="center" vertical="center"/>
    </xf>
    <xf numFmtId="0" fontId="2" fillId="0" borderId="0" xfId="0" applyFont="1" applyFill="1" applyBorder="1" applyAlignment="1" applyProtection="1">
      <alignment horizontal="center"/>
    </xf>
    <xf numFmtId="0" fontId="5" fillId="0" borderId="0" xfId="0" applyFont="1" applyFill="1" applyBorder="1" applyAlignment="1" applyProtection="1">
      <alignment horizontal="center"/>
    </xf>
    <xf numFmtId="0" fontId="2" fillId="0" borderId="0" xfId="0" applyFont="1" applyFill="1" applyBorder="1" applyAlignment="1" applyProtection="1">
      <alignment horizontal="center" vertical="center"/>
    </xf>
    <xf numFmtId="0" fontId="5" fillId="0" borderId="1" xfId="0" applyFont="1" applyBorder="1" applyAlignment="1" applyProtection="1">
      <alignment horizontal="left" vertical="top" wrapText="1"/>
      <protection locked="0"/>
    </xf>
    <xf numFmtId="0" fontId="0" fillId="0" borderId="1" xfId="0" applyBorder="1" applyAlignment="1" applyProtection="1">
      <alignment horizontal="left" vertical="top" wrapText="1"/>
      <protection locked="0"/>
    </xf>
    <xf numFmtId="0" fontId="5" fillId="0" borderId="0" xfId="0" applyFont="1" applyFill="1" applyBorder="1" applyAlignment="1" applyProtection="1">
      <alignment horizontal="right" vertical="center"/>
    </xf>
    <xf numFmtId="0" fontId="50" fillId="0" borderId="0" xfId="0" applyFont="1" applyFill="1" applyBorder="1" applyAlignment="1" applyProtection="1">
      <alignment horizontal="center" vertical="center"/>
    </xf>
    <xf numFmtId="0" fontId="0" fillId="0" borderId="0" xfId="0" applyAlignment="1" applyProtection="1">
      <alignment horizontal="center"/>
    </xf>
    <xf numFmtId="168" fontId="5" fillId="2" borderId="1" xfId="0" applyNumberFormat="1" applyFont="1" applyFill="1" applyBorder="1" applyAlignment="1" applyProtection="1">
      <alignment horizontal="center" vertical="center"/>
    </xf>
    <xf numFmtId="2" fontId="23" fillId="0" borderId="0" xfId="0" applyNumberFormat="1" applyFont="1" applyFill="1" applyBorder="1" applyAlignment="1" applyProtection="1">
      <alignment horizontal="center" vertical="center" wrapText="1"/>
    </xf>
    <xf numFmtId="2" fontId="2" fillId="0" borderId="0" xfId="0" applyNumberFormat="1" applyFont="1" applyFill="1" applyBorder="1" applyAlignment="1" applyProtection="1">
      <alignment horizontal="center" vertical="center" wrapText="1"/>
    </xf>
    <xf numFmtId="0" fontId="12" fillId="0" borderId="15" xfId="0" applyFont="1" applyBorder="1" applyAlignment="1" applyProtection="1">
      <alignment horizontal="left" vertical="center"/>
    </xf>
    <xf numFmtId="0" fontId="12" fillId="0" borderId="1" xfId="0" applyFont="1" applyBorder="1" applyAlignment="1" applyProtection="1">
      <alignment horizontal="left" vertical="top" wrapText="1"/>
      <protection locked="0"/>
    </xf>
    <xf numFmtId="0" fontId="0" fillId="0" borderId="1" xfId="0" applyFont="1" applyBorder="1" applyAlignment="1" applyProtection="1">
      <alignment horizontal="left" vertical="top" wrapText="1"/>
      <protection locked="0"/>
    </xf>
    <xf numFmtId="0" fontId="3" fillId="0" borderId="15" xfId="0" applyFont="1" applyBorder="1" applyAlignment="1" applyProtection="1">
      <alignment horizontal="left" vertical="center"/>
    </xf>
    <xf numFmtId="0" fontId="0" fillId="2" borderId="1" xfId="0" applyFill="1" applyBorder="1" applyAlignment="1" applyProtection="1">
      <alignment horizontal="center" vertical="center" wrapText="1"/>
    </xf>
    <xf numFmtId="0" fontId="12" fillId="0" borderId="15" xfId="0" applyFont="1" applyBorder="1" applyAlignment="1" applyProtection="1">
      <alignment horizontal="center" vertical="center"/>
    </xf>
    <xf numFmtId="0" fontId="0" fillId="16" borderId="2" xfId="0" applyFill="1" applyBorder="1" applyAlignment="1" applyProtection="1">
      <alignment horizontal="center"/>
    </xf>
    <xf numFmtId="0" fontId="0" fillId="16" borderId="3" xfId="0" applyFill="1" applyBorder="1" applyAlignment="1" applyProtection="1">
      <alignment horizontal="center"/>
    </xf>
    <xf numFmtId="0" fontId="36" fillId="0" borderId="0" xfId="0" applyFont="1" applyFill="1" applyAlignment="1" applyProtection="1">
      <alignment horizontal="center" vertical="top" wrapText="1"/>
    </xf>
    <xf numFmtId="0" fontId="12" fillId="0" borderId="15" xfId="0" applyFont="1" applyBorder="1" applyAlignment="1" applyProtection="1">
      <alignment horizontal="left" vertical="center" wrapText="1"/>
    </xf>
    <xf numFmtId="0" fontId="36" fillId="0" borderId="15" xfId="0" applyFont="1" applyBorder="1" applyAlignment="1" applyProtection="1">
      <alignment horizontal="left" vertical="center"/>
    </xf>
    <xf numFmtId="0" fontId="2" fillId="0" borderId="0" xfId="0" applyFont="1" applyFill="1" applyBorder="1" applyAlignment="1" applyProtection="1">
      <alignment horizontal="center" vertical="center" wrapText="1"/>
    </xf>
    <xf numFmtId="0" fontId="3" fillId="0" borderId="0" xfId="0" applyFont="1" applyAlignment="1" applyProtection="1">
      <alignment horizontal="left" vertical="center"/>
    </xf>
    <xf numFmtId="0" fontId="0" fillId="0" borderId="0" xfId="0" applyFill="1" applyBorder="1" applyAlignment="1" applyProtection="1">
      <alignment horizontal="center" vertical="center"/>
    </xf>
    <xf numFmtId="0" fontId="50" fillId="0" borderId="0" xfId="0" applyFont="1" applyFill="1" applyBorder="1" applyAlignment="1" applyProtection="1">
      <alignment horizontal="center" vertical="center" wrapText="1"/>
    </xf>
    <xf numFmtId="0" fontId="5" fillId="0" borderId="1" xfId="0" applyFont="1" applyFill="1" applyBorder="1" applyAlignment="1" applyProtection="1">
      <alignment horizontal="left" vertical="top" wrapText="1"/>
      <protection locked="0"/>
    </xf>
    <xf numFmtId="0" fontId="0" fillId="0" borderId="0" xfId="0" applyAlignment="1" applyProtection="1">
      <alignment horizontal="left" vertical="center"/>
    </xf>
    <xf numFmtId="0" fontId="20" fillId="0" borderId="0" xfId="0" applyFont="1" applyFill="1" applyBorder="1" applyAlignment="1" applyProtection="1">
      <alignment horizontal="left" vertical="center" wrapText="1"/>
    </xf>
    <xf numFmtId="1" fontId="20" fillId="0" borderId="2" xfId="0" applyNumberFormat="1" applyFont="1" applyFill="1" applyBorder="1" applyAlignment="1" applyProtection="1">
      <alignment horizontal="left" vertical="center"/>
      <protection locked="0"/>
    </xf>
    <xf numFmtId="1" fontId="20" fillId="0" borderId="5" xfId="0" applyNumberFormat="1" applyFont="1" applyFill="1" applyBorder="1" applyAlignment="1" applyProtection="1">
      <alignment horizontal="left" vertical="center"/>
      <protection locked="0"/>
    </xf>
    <xf numFmtId="1" fontId="20" fillId="0" borderId="3" xfId="0" applyNumberFormat="1" applyFont="1" applyFill="1" applyBorder="1" applyAlignment="1" applyProtection="1">
      <alignment horizontal="left" vertical="center"/>
      <protection locked="0"/>
    </xf>
  </cellXfs>
  <cellStyles count="4">
    <cellStyle name="Cálculo" xfId="3" builtinId="22"/>
    <cellStyle name="Hipervínculo" xfId="2" builtinId="8"/>
    <cellStyle name="Normal" xfId="0" builtinId="0"/>
    <cellStyle name="Porcentaje" xfId="1" builtinId="5"/>
  </cellStyles>
  <dxfs count="6">
    <dxf>
      <fill>
        <patternFill>
          <bgColor rgb="FFFF7D7D"/>
        </patternFill>
      </fill>
    </dxf>
    <dxf>
      <fill>
        <patternFill>
          <bgColor rgb="FFFF7D7D"/>
        </patternFill>
      </fill>
    </dxf>
    <dxf>
      <fill>
        <patternFill>
          <bgColor rgb="FFFF7979"/>
        </patternFill>
      </fill>
    </dxf>
    <dxf>
      <fill>
        <patternFill>
          <bgColor rgb="FFFF6969"/>
        </patternFill>
      </fill>
    </dxf>
    <dxf>
      <fill>
        <patternFill>
          <bgColor rgb="FFFF6D6D"/>
        </patternFill>
      </fill>
    </dxf>
    <dxf>
      <font>
        <color rgb="FF942494"/>
      </font>
      <fill>
        <patternFill>
          <bgColor rgb="FFFF7979"/>
        </patternFill>
      </fill>
    </dxf>
  </dxfs>
  <tableStyles count="0" defaultTableStyle="TableStyleMedium2" defaultPivotStyle="PivotStyleLight16"/>
  <colors>
    <mruColors>
      <color rgb="FF942494"/>
      <color rgb="FFE67800"/>
      <color rgb="FFFF9933"/>
      <color rgb="FF0070C0"/>
      <color rgb="FFE35F85"/>
      <color rgb="FFFF6969"/>
      <color rgb="FFF74139"/>
      <color rgb="FFFDF0E9"/>
      <color rgb="FFFF7D7D"/>
      <color rgb="FFFF6D6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2" Type="http://schemas.openxmlformats.org/officeDocument/2006/relationships/image" Target="../media/image10.jpeg"/><Relationship Id="rId1" Type="http://schemas.openxmlformats.org/officeDocument/2006/relationships/image" Target="../media/image9.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10.jpeg"/><Relationship Id="rId1" Type="http://schemas.openxmlformats.org/officeDocument/2006/relationships/image" Target="../media/image9.jpeg"/></Relationships>
</file>

<file path=xl/drawings/_rels/drawing12.xml.rels><?xml version="1.0" encoding="UTF-8" standalone="yes"?>
<Relationships xmlns="http://schemas.openxmlformats.org/package/2006/relationships"><Relationship Id="rId2" Type="http://schemas.openxmlformats.org/officeDocument/2006/relationships/image" Target="../media/image11.jpeg"/><Relationship Id="rId1" Type="http://schemas.openxmlformats.org/officeDocument/2006/relationships/image" Target="../media/image9.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6.jpeg"/><Relationship Id="rId1" Type="http://schemas.openxmlformats.org/officeDocument/2006/relationships/image" Target="../media/image9.jpeg"/></Relationships>
</file>

<file path=xl/drawings/_rels/drawing14.xml.rels><?xml version="1.0" encoding="UTF-8" standalone="yes"?>
<Relationships xmlns="http://schemas.openxmlformats.org/package/2006/relationships"><Relationship Id="rId2" Type="http://schemas.openxmlformats.org/officeDocument/2006/relationships/image" Target="../media/image13.jpeg"/><Relationship Id="rId1" Type="http://schemas.openxmlformats.org/officeDocument/2006/relationships/image" Target="../media/image12.jpeg"/></Relationships>
</file>

<file path=xl/drawings/_rels/drawing15.xml.rels><?xml version="1.0" encoding="UTF-8" standalone="yes"?>
<Relationships xmlns="http://schemas.openxmlformats.org/package/2006/relationships"><Relationship Id="rId2" Type="http://schemas.openxmlformats.org/officeDocument/2006/relationships/image" Target="../media/image14.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jpeg"/></Relationships>
</file>

<file path=xl/drawings/_rels/drawing3.xml.rels><?xml version="1.0" encoding="UTF-8" standalone="yes"?>
<Relationships xmlns="http://schemas.openxmlformats.org/package/2006/relationships"><Relationship Id="rId2" Type="http://schemas.openxmlformats.org/officeDocument/2006/relationships/image" Target="../media/image6.jpeg"/><Relationship Id="rId1" Type="http://schemas.openxmlformats.org/officeDocument/2006/relationships/image" Target="../media/image5.jpeg"/></Relationships>
</file>

<file path=xl/drawings/_rels/drawing4.xml.rels><?xml version="1.0" encoding="UTF-8" standalone="yes"?>
<Relationships xmlns="http://schemas.openxmlformats.org/package/2006/relationships"><Relationship Id="rId2" Type="http://schemas.openxmlformats.org/officeDocument/2006/relationships/image" Target="../media/image8.jpeg"/><Relationship Id="rId1" Type="http://schemas.openxmlformats.org/officeDocument/2006/relationships/image" Target="../media/image7.jpeg"/></Relationships>
</file>

<file path=xl/drawings/_rels/drawing5.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2" Type="http://schemas.openxmlformats.org/officeDocument/2006/relationships/image" Target="../media/image10.jpeg"/><Relationship Id="rId1" Type="http://schemas.openxmlformats.org/officeDocument/2006/relationships/image" Target="../media/image9.jpeg"/></Relationships>
</file>

<file path=xl/drawings/_rels/drawing7.xml.rels><?xml version="1.0" encoding="UTF-8" standalone="yes"?>
<Relationships xmlns="http://schemas.openxmlformats.org/package/2006/relationships"><Relationship Id="rId2" Type="http://schemas.openxmlformats.org/officeDocument/2006/relationships/image" Target="../media/image10.jpeg"/><Relationship Id="rId1" Type="http://schemas.openxmlformats.org/officeDocument/2006/relationships/image" Target="../media/image9.jpeg"/></Relationships>
</file>

<file path=xl/drawings/_rels/drawing8.xml.rels><?xml version="1.0" encoding="UTF-8" standalone="yes"?>
<Relationships xmlns="http://schemas.openxmlformats.org/package/2006/relationships"><Relationship Id="rId2" Type="http://schemas.openxmlformats.org/officeDocument/2006/relationships/image" Target="../media/image10.jpeg"/><Relationship Id="rId1" Type="http://schemas.openxmlformats.org/officeDocument/2006/relationships/image" Target="../media/image9.jpeg"/></Relationships>
</file>

<file path=xl/drawings/_rels/drawing9.xml.rels><?xml version="1.0" encoding="UTF-8" standalone="yes"?>
<Relationships xmlns="http://schemas.openxmlformats.org/package/2006/relationships"><Relationship Id="rId2" Type="http://schemas.openxmlformats.org/officeDocument/2006/relationships/image" Target="../media/image10.jpeg"/><Relationship Id="rId1" Type="http://schemas.openxmlformats.org/officeDocument/2006/relationships/image" Target="../media/image9.jpeg"/></Relationships>
</file>

<file path=xl/drawings/drawing1.xml><?xml version="1.0" encoding="utf-8"?>
<xdr:wsDr xmlns:xdr="http://schemas.openxmlformats.org/drawingml/2006/spreadsheetDrawing" xmlns:a="http://schemas.openxmlformats.org/drawingml/2006/main">
  <xdr:twoCellAnchor editAs="oneCell">
    <xdr:from>
      <xdr:col>0</xdr:col>
      <xdr:colOff>146050</xdr:colOff>
      <xdr:row>0</xdr:row>
      <xdr:rowOff>0</xdr:rowOff>
    </xdr:from>
    <xdr:to>
      <xdr:col>1</xdr:col>
      <xdr:colOff>901700</xdr:colOff>
      <xdr:row>4</xdr:row>
      <xdr:rowOff>166810</xdr:rowOff>
    </xdr:to>
    <xdr:pic>
      <xdr:nvPicPr>
        <xdr:cNvPr id="2" name="Imagen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6050" y="0"/>
          <a:ext cx="2209800" cy="903410"/>
        </a:xfrm>
        <a:prstGeom prst="rect">
          <a:avLst/>
        </a:prstGeom>
      </xdr:spPr>
    </xdr:pic>
    <xdr:clientData/>
  </xdr:twoCellAnchor>
  <xdr:twoCellAnchor editAs="oneCell">
    <xdr:from>
      <xdr:col>3</xdr:col>
      <xdr:colOff>389286</xdr:colOff>
      <xdr:row>0</xdr:row>
      <xdr:rowOff>50800</xdr:rowOff>
    </xdr:from>
    <xdr:to>
      <xdr:col>5</xdr:col>
      <xdr:colOff>781196</xdr:colOff>
      <xdr:row>4</xdr:row>
      <xdr:rowOff>38100</xdr:rowOff>
    </xdr:to>
    <xdr:pic>
      <xdr:nvPicPr>
        <xdr:cNvPr id="4" name="Imagen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151661" y="50800"/>
          <a:ext cx="2754110" cy="749300"/>
        </a:xfrm>
        <a:prstGeom prst="rect">
          <a:avLst/>
        </a:prstGeom>
      </xdr:spPr>
    </xdr:pic>
    <xdr:clientData/>
  </xdr:twoCellAnchor>
  <xdr:twoCellAnchor>
    <xdr:from>
      <xdr:col>0</xdr:col>
      <xdr:colOff>488950</xdr:colOff>
      <xdr:row>113</xdr:row>
      <xdr:rowOff>171450</xdr:rowOff>
    </xdr:from>
    <xdr:to>
      <xdr:col>2</xdr:col>
      <xdr:colOff>685800</xdr:colOff>
      <xdr:row>119</xdr:row>
      <xdr:rowOff>0</xdr:rowOff>
    </xdr:to>
    <xdr:sp macro="" textlink="">
      <xdr:nvSpPr>
        <xdr:cNvPr id="6" name="Rectángulo 5">
          <a:extLst>
            <a:ext uri="{FF2B5EF4-FFF2-40B4-BE49-F238E27FC236}">
              <a16:creationId xmlns:a16="http://schemas.microsoft.com/office/drawing/2014/main" id="{00000000-0008-0000-0000-000006000000}"/>
            </a:ext>
          </a:extLst>
        </xdr:cNvPr>
        <xdr:cNvSpPr/>
      </xdr:nvSpPr>
      <xdr:spPr>
        <a:xfrm>
          <a:off x="488950" y="27689175"/>
          <a:ext cx="2616200" cy="971550"/>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ES" sz="1100"/>
        </a:p>
      </xdr:txBody>
    </xdr:sp>
    <xdr:clientData/>
  </xdr:twoCellAnchor>
  <xdr:twoCellAnchor>
    <xdr:from>
      <xdr:col>3</xdr:col>
      <xdr:colOff>200025</xdr:colOff>
      <xdr:row>113</xdr:row>
      <xdr:rowOff>180975</xdr:rowOff>
    </xdr:from>
    <xdr:to>
      <xdr:col>5</xdr:col>
      <xdr:colOff>454025</xdr:colOff>
      <xdr:row>119</xdr:row>
      <xdr:rowOff>9525</xdr:rowOff>
    </xdr:to>
    <xdr:sp macro="" textlink="">
      <xdr:nvSpPr>
        <xdr:cNvPr id="10" name="Rectángulo 9">
          <a:extLst>
            <a:ext uri="{FF2B5EF4-FFF2-40B4-BE49-F238E27FC236}">
              <a16:creationId xmlns:a16="http://schemas.microsoft.com/office/drawing/2014/main" id="{00000000-0008-0000-0000-00000A000000}"/>
            </a:ext>
          </a:extLst>
        </xdr:cNvPr>
        <xdr:cNvSpPr/>
      </xdr:nvSpPr>
      <xdr:spPr>
        <a:xfrm>
          <a:off x="3962400" y="27698700"/>
          <a:ext cx="2616200" cy="971550"/>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ES" sz="1100"/>
        </a:p>
      </xdr:txBody>
    </xdr:sp>
    <xdr:clientData/>
  </xdr:twoCellAnchor>
  <xdr:twoCellAnchor>
    <xdr:from>
      <xdr:col>0</xdr:col>
      <xdr:colOff>441325</xdr:colOff>
      <xdr:row>129</xdr:row>
      <xdr:rowOff>171450</xdr:rowOff>
    </xdr:from>
    <xdr:to>
      <xdr:col>2</xdr:col>
      <xdr:colOff>638175</xdr:colOff>
      <xdr:row>135</xdr:row>
      <xdr:rowOff>0</xdr:rowOff>
    </xdr:to>
    <xdr:sp macro="" textlink="">
      <xdr:nvSpPr>
        <xdr:cNvPr id="13" name="Rectángulo 12">
          <a:extLst>
            <a:ext uri="{FF2B5EF4-FFF2-40B4-BE49-F238E27FC236}">
              <a16:creationId xmlns:a16="http://schemas.microsoft.com/office/drawing/2014/main" id="{00000000-0008-0000-0000-00000D000000}"/>
            </a:ext>
          </a:extLst>
        </xdr:cNvPr>
        <xdr:cNvSpPr/>
      </xdr:nvSpPr>
      <xdr:spPr>
        <a:xfrm>
          <a:off x="441325" y="30737175"/>
          <a:ext cx="2616200" cy="971550"/>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ES" sz="1100"/>
        </a:p>
      </xdr:txBody>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228600</xdr:colOff>
      <xdr:row>0</xdr:row>
      <xdr:rowOff>104775</xdr:rowOff>
    </xdr:from>
    <xdr:to>
      <xdr:col>2</xdr:col>
      <xdr:colOff>604647</xdr:colOff>
      <xdr:row>6</xdr:row>
      <xdr:rowOff>38989</xdr:rowOff>
    </xdr:to>
    <xdr:pic>
      <xdr:nvPicPr>
        <xdr:cNvPr id="2" name="Imagen 1">
          <a:extLst>
            <a:ext uri="{FF2B5EF4-FFF2-40B4-BE49-F238E27FC236}">
              <a16:creationId xmlns:a16="http://schemas.microsoft.com/office/drawing/2014/main" id="{00000000-0008-0000-0A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28600" y="104775"/>
          <a:ext cx="2462022" cy="1077214"/>
        </a:xfrm>
        <a:prstGeom prst="rect">
          <a:avLst/>
        </a:prstGeom>
      </xdr:spPr>
    </xdr:pic>
    <xdr:clientData/>
  </xdr:twoCellAnchor>
  <xdr:twoCellAnchor editAs="oneCell">
    <xdr:from>
      <xdr:col>6</xdr:col>
      <xdr:colOff>485774</xdr:colOff>
      <xdr:row>0</xdr:row>
      <xdr:rowOff>101600</xdr:rowOff>
    </xdr:from>
    <xdr:to>
      <xdr:col>13</xdr:col>
      <xdr:colOff>209696</xdr:colOff>
      <xdr:row>5</xdr:row>
      <xdr:rowOff>0</xdr:rowOff>
    </xdr:to>
    <xdr:pic>
      <xdr:nvPicPr>
        <xdr:cNvPr id="3" name="Imagen 2">
          <a:extLst>
            <a:ext uri="{FF2B5EF4-FFF2-40B4-BE49-F238E27FC236}">
              <a16:creationId xmlns:a16="http://schemas.microsoft.com/office/drawing/2014/main" id="{00000000-0008-0000-0A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067299" y="101600"/>
          <a:ext cx="3067197" cy="84455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161925</xdr:colOff>
      <xdr:row>0</xdr:row>
      <xdr:rowOff>0</xdr:rowOff>
    </xdr:from>
    <xdr:to>
      <xdr:col>2</xdr:col>
      <xdr:colOff>537972</xdr:colOff>
      <xdr:row>5</xdr:row>
      <xdr:rowOff>124714</xdr:rowOff>
    </xdr:to>
    <xdr:pic>
      <xdr:nvPicPr>
        <xdr:cNvPr id="2" name="Imagen 1">
          <a:extLst>
            <a:ext uri="{FF2B5EF4-FFF2-40B4-BE49-F238E27FC236}">
              <a16:creationId xmlns:a16="http://schemas.microsoft.com/office/drawing/2014/main" id="{00000000-0008-0000-0B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1925" y="0"/>
          <a:ext cx="2462022" cy="1077214"/>
        </a:xfrm>
        <a:prstGeom prst="rect">
          <a:avLst/>
        </a:prstGeom>
      </xdr:spPr>
    </xdr:pic>
    <xdr:clientData/>
  </xdr:twoCellAnchor>
  <xdr:twoCellAnchor editAs="oneCell">
    <xdr:from>
      <xdr:col>7</xdr:col>
      <xdr:colOff>123824</xdr:colOff>
      <xdr:row>0</xdr:row>
      <xdr:rowOff>82550</xdr:rowOff>
    </xdr:from>
    <xdr:to>
      <xdr:col>13</xdr:col>
      <xdr:colOff>285896</xdr:colOff>
      <xdr:row>4</xdr:row>
      <xdr:rowOff>165100</xdr:rowOff>
    </xdr:to>
    <xdr:pic>
      <xdr:nvPicPr>
        <xdr:cNvPr id="3" name="Imagen 2">
          <a:extLst>
            <a:ext uri="{FF2B5EF4-FFF2-40B4-BE49-F238E27FC236}">
              <a16:creationId xmlns:a16="http://schemas.microsoft.com/office/drawing/2014/main" id="{00000000-0008-0000-0B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133974" y="82550"/>
          <a:ext cx="3067197" cy="844550"/>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152400</xdr:colOff>
      <xdr:row>0</xdr:row>
      <xdr:rowOff>0</xdr:rowOff>
    </xdr:from>
    <xdr:to>
      <xdr:col>2</xdr:col>
      <xdr:colOff>656567</xdr:colOff>
      <xdr:row>5</xdr:row>
      <xdr:rowOff>124714</xdr:rowOff>
    </xdr:to>
    <xdr:pic>
      <xdr:nvPicPr>
        <xdr:cNvPr id="2" name="Imagen 1">
          <a:extLst>
            <a:ext uri="{FF2B5EF4-FFF2-40B4-BE49-F238E27FC236}">
              <a16:creationId xmlns:a16="http://schemas.microsoft.com/office/drawing/2014/main" id="{00000000-0008-0000-0C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2400" y="0"/>
          <a:ext cx="2455672" cy="1077214"/>
        </a:xfrm>
        <a:prstGeom prst="rect">
          <a:avLst/>
        </a:prstGeom>
      </xdr:spPr>
    </xdr:pic>
    <xdr:clientData/>
  </xdr:twoCellAnchor>
  <xdr:twoCellAnchor editAs="oneCell">
    <xdr:from>
      <xdr:col>4</xdr:col>
      <xdr:colOff>688975</xdr:colOff>
      <xdr:row>0</xdr:row>
      <xdr:rowOff>95250</xdr:rowOff>
    </xdr:from>
    <xdr:to>
      <xdr:col>8</xdr:col>
      <xdr:colOff>460522</xdr:colOff>
      <xdr:row>4</xdr:row>
      <xdr:rowOff>184150</xdr:rowOff>
    </xdr:to>
    <xdr:pic>
      <xdr:nvPicPr>
        <xdr:cNvPr id="3" name="Imagen 2">
          <a:extLst>
            <a:ext uri="{FF2B5EF4-FFF2-40B4-BE49-F238E27FC236}">
              <a16:creationId xmlns:a16="http://schemas.microsoft.com/office/drawing/2014/main" id="{00000000-0008-0000-0C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803775" y="95250"/>
          <a:ext cx="3095772" cy="850900"/>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152400</xdr:colOff>
      <xdr:row>0</xdr:row>
      <xdr:rowOff>0</xdr:rowOff>
    </xdr:from>
    <xdr:to>
      <xdr:col>2</xdr:col>
      <xdr:colOff>452247</xdr:colOff>
      <xdr:row>5</xdr:row>
      <xdr:rowOff>124714</xdr:rowOff>
    </xdr:to>
    <xdr:pic>
      <xdr:nvPicPr>
        <xdr:cNvPr id="2" name="Imagen 1">
          <a:extLst>
            <a:ext uri="{FF2B5EF4-FFF2-40B4-BE49-F238E27FC236}">
              <a16:creationId xmlns:a16="http://schemas.microsoft.com/office/drawing/2014/main" id="{00000000-0008-0000-0D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2400" y="0"/>
          <a:ext cx="2462022" cy="1077214"/>
        </a:xfrm>
        <a:prstGeom prst="rect">
          <a:avLst/>
        </a:prstGeom>
      </xdr:spPr>
    </xdr:pic>
    <xdr:clientData/>
  </xdr:twoCellAnchor>
  <xdr:twoCellAnchor editAs="oneCell">
    <xdr:from>
      <xdr:col>4</xdr:col>
      <xdr:colOff>501650</xdr:colOff>
      <xdr:row>0</xdr:row>
      <xdr:rowOff>86783</xdr:rowOff>
    </xdr:from>
    <xdr:to>
      <xdr:col>7</xdr:col>
      <xdr:colOff>708172</xdr:colOff>
      <xdr:row>4</xdr:row>
      <xdr:rowOff>179917</xdr:rowOff>
    </xdr:to>
    <xdr:pic>
      <xdr:nvPicPr>
        <xdr:cNvPr id="3" name="Imagen 2">
          <a:extLst>
            <a:ext uri="{FF2B5EF4-FFF2-40B4-BE49-F238E27FC236}">
              <a16:creationId xmlns:a16="http://schemas.microsoft.com/office/drawing/2014/main" id="{00000000-0008-0000-0D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349750" y="86783"/>
          <a:ext cx="3073547" cy="855134"/>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200025</xdr:colOff>
      <xdr:row>0</xdr:row>
      <xdr:rowOff>19050</xdr:rowOff>
    </xdr:from>
    <xdr:to>
      <xdr:col>2</xdr:col>
      <xdr:colOff>350647</xdr:colOff>
      <xdr:row>5</xdr:row>
      <xdr:rowOff>143764</xdr:rowOff>
    </xdr:to>
    <xdr:pic>
      <xdr:nvPicPr>
        <xdr:cNvPr id="2" name="Imagen 1">
          <a:extLst>
            <a:ext uri="{FF2B5EF4-FFF2-40B4-BE49-F238E27FC236}">
              <a16:creationId xmlns:a16="http://schemas.microsoft.com/office/drawing/2014/main" id="{00000000-0008-0000-0E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0025" y="19050"/>
          <a:ext cx="2455672" cy="1077214"/>
        </a:xfrm>
        <a:prstGeom prst="rect">
          <a:avLst/>
        </a:prstGeom>
      </xdr:spPr>
    </xdr:pic>
    <xdr:clientData/>
  </xdr:twoCellAnchor>
  <xdr:twoCellAnchor editAs="oneCell">
    <xdr:from>
      <xdr:col>4</xdr:col>
      <xdr:colOff>981075</xdr:colOff>
      <xdr:row>0</xdr:row>
      <xdr:rowOff>66675</xdr:rowOff>
    </xdr:from>
    <xdr:to>
      <xdr:col>8</xdr:col>
      <xdr:colOff>323997</xdr:colOff>
      <xdr:row>4</xdr:row>
      <xdr:rowOff>149225</xdr:rowOff>
    </xdr:to>
    <xdr:pic>
      <xdr:nvPicPr>
        <xdr:cNvPr id="3" name="Imagen 2">
          <a:extLst>
            <a:ext uri="{FF2B5EF4-FFF2-40B4-BE49-F238E27FC236}">
              <a16:creationId xmlns:a16="http://schemas.microsoft.com/office/drawing/2014/main" id="{00000000-0008-0000-0E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943475" y="66675"/>
          <a:ext cx="3076722" cy="844550"/>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114300</xdr:colOff>
      <xdr:row>0</xdr:row>
      <xdr:rowOff>0</xdr:rowOff>
    </xdr:from>
    <xdr:to>
      <xdr:col>2</xdr:col>
      <xdr:colOff>25400</xdr:colOff>
      <xdr:row>4</xdr:row>
      <xdr:rowOff>166810</xdr:rowOff>
    </xdr:to>
    <xdr:pic>
      <xdr:nvPicPr>
        <xdr:cNvPr id="2" name="Imagen 1">
          <a:extLst>
            <a:ext uri="{FF2B5EF4-FFF2-40B4-BE49-F238E27FC236}">
              <a16:creationId xmlns:a16="http://schemas.microsoft.com/office/drawing/2014/main" id="{00000000-0008-0000-0F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4300" y="0"/>
          <a:ext cx="2209800" cy="903410"/>
        </a:xfrm>
        <a:prstGeom prst="rect">
          <a:avLst/>
        </a:prstGeom>
      </xdr:spPr>
    </xdr:pic>
    <xdr:clientData/>
  </xdr:twoCellAnchor>
  <xdr:twoCellAnchor editAs="oneCell">
    <xdr:from>
      <xdr:col>3</xdr:col>
      <xdr:colOff>141636</xdr:colOff>
      <xdr:row>0</xdr:row>
      <xdr:rowOff>69850</xdr:rowOff>
    </xdr:from>
    <xdr:to>
      <xdr:col>5</xdr:col>
      <xdr:colOff>619271</xdr:colOff>
      <xdr:row>4</xdr:row>
      <xdr:rowOff>57150</xdr:rowOff>
    </xdr:to>
    <xdr:pic>
      <xdr:nvPicPr>
        <xdr:cNvPr id="3" name="Imagen 2">
          <a:extLst>
            <a:ext uri="{FF2B5EF4-FFF2-40B4-BE49-F238E27FC236}">
              <a16:creationId xmlns:a16="http://schemas.microsoft.com/office/drawing/2014/main" id="{00000000-0008-0000-0F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430936" y="69850"/>
          <a:ext cx="2862060" cy="723900"/>
        </a:xfrm>
        <a:prstGeom prst="rect">
          <a:avLst/>
        </a:prstGeom>
      </xdr:spPr>
    </xdr:pic>
    <xdr:clientData/>
  </xdr:twoCellAnchor>
  <xdr:twoCellAnchor>
    <xdr:from>
      <xdr:col>1</xdr:col>
      <xdr:colOff>565150</xdr:colOff>
      <xdr:row>32</xdr:row>
      <xdr:rowOff>69850</xdr:rowOff>
    </xdr:from>
    <xdr:to>
      <xdr:col>3</xdr:col>
      <xdr:colOff>965200</xdr:colOff>
      <xdr:row>36</xdr:row>
      <xdr:rowOff>171450</xdr:rowOff>
    </xdr:to>
    <xdr:sp macro="" textlink="">
      <xdr:nvSpPr>
        <xdr:cNvPr id="4" name="Rectángulo 3">
          <a:extLst>
            <a:ext uri="{FF2B5EF4-FFF2-40B4-BE49-F238E27FC236}">
              <a16:creationId xmlns:a16="http://schemas.microsoft.com/office/drawing/2014/main" id="{00000000-0008-0000-0F00-000004000000}"/>
            </a:ext>
          </a:extLst>
        </xdr:cNvPr>
        <xdr:cNvSpPr/>
      </xdr:nvSpPr>
      <xdr:spPr>
        <a:xfrm>
          <a:off x="1987550" y="8324850"/>
          <a:ext cx="2540000" cy="838200"/>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ES"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250825</xdr:colOff>
      <xdr:row>0</xdr:row>
      <xdr:rowOff>28575</xdr:rowOff>
    </xdr:from>
    <xdr:to>
      <xdr:col>0</xdr:col>
      <xdr:colOff>2808097</xdr:colOff>
      <xdr:row>5</xdr:row>
      <xdr:rowOff>153289</xdr:rowOff>
    </xdr:to>
    <xdr:pic>
      <xdr:nvPicPr>
        <xdr:cNvPr id="2" name="Imagen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50825" y="28575"/>
          <a:ext cx="2557272" cy="1077214"/>
        </a:xfrm>
        <a:prstGeom prst="rect">
          <a:avLst/>
        </a:prstGeom>
      </xdr:spPr>
    </xdr:pic>
    <xdr:clientData/>
  </xdr:twoCellAnchor>
  <xdr:twoCellAnchor editAs="oneCell">
    <xdr:from>
      <xdr:col>1</xdr:col>
      <xdr:colOff>1203324</xdr:colOff>
      <xdr:row>0</xdr:row>
      <xdr:rowOff>69850</xdr:rowOff>
    </xdr:from>
    <xdr:to>
      <xdr:col>4</xdr:col>
      <xdr:colOff>927246</xdr:colOff>
      <xdr:row>4</xdr:row>
      <xdr:rowOff>152400</xdr:rowOff>
    </xdr:to>
    <xdr:pic>
      <xdr:nvPicPr>
        <xdr:cNvPr id="3" name="Imagen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165599" y="69850"/>
          <a:ext cx="3143397" cy="844550"/>
        </a:xfrm>
        <a:prstGeom prst="rect">
          <a:avLst/>
        </a:prstGeom>
      </xdr:spPr>
    </xdr:pic>
    <xdr:clientData/>
  </xdr:twoCellAnchor>
  <xdr:twoCellAnchor>
    <xdr:from>
      <xdr:col>0</xdr:col>
      <xdr:colOff>508000</xdr:colOff>
      <xdr:row>74</xdr:row>
      <xdr:rowOff>165100</xdr:rowOff>
    </xdr:from>
    <xdr:to>
      <xdr:col>0</xdr:col>
      <xdr:colOff>2781300</xdr:colOff>
      <xdr:row>80</xdr:row>
      <xdr:rowOff>0</xdr:rowOff>
    </xdr:to>
    <xdr:sp macro="" textlink="">
      <xdr:nvSpPr>
        <xdr:cNvPr id="4" name="Rectángulo 3">
          <a:extLst>
            <a:ext uri="{FF2B5EF4-FFF2-40B4-BE49-F238E27FC236}">
              <a16:creationId xmlns:a16="http://schemas.microsoft.com/office/drawing/2014/main" id="{00000000-0008-0000-0200-000004000000}"/>
            </a:ext>
          </a:extLst>
        </xdr:cNvPr>
        <xdr:cNvSpPr/>
      </xdr:nvSpPr>
      <xdr:spPr>
        <a:xfrm>
          <a:off x="508000" y="28028900"/>
          <a:ext cx="2273300" cy="939800"/>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ES" sz="1100"/>
        </a:p>
      </xdr:txBody>
    </xdr:sp>
    <xdr:clientData/>
  </xdr:twoCellAnchor>
  <xdr:twoCellAnchor>
    <xdr:from>
      <xdr:col>2</xdr:col>
      <xdr:colOff>517525</xdr:colOff>
      <xdr:row>74</xdr:row>
      <xdr:rowOff>158750</xdr:rowOff>
    </xdr:from>
    <xdr:to>
      <xdr:col>4</xdr:col>
      <xdr:colOff>533400</xdr:colOff>
      <xdr:row>79</xdr:row>
      <xdr:rowOff>177800</xdr:rowOff>
    </xdr:to>
    <xdr:sp macro="" textlink="">
      <xdr:nvSpPr>
        <xdr:cNvPr id="5" name="Rectángulo 4">
          <a:extLst>
            <a:ext uri="{FF2B5EF4-FFF2-40B4-BE49-F238E27FC236}">
              <a16:creationId xmlns:a16="http://schemas.microsoft.com/office/drawing/2014/main" id="{00000000-0008-0000-0200-000005000000}"/>
            </a:ext>
          </a:extLst>
        </xdr:cNvPr>
        <xdr:cNvSpPr/>
      </xdr:nvSpPr>
      <xdr:spPr>
        <a:xfrm>
          <a:off x="4699000" y="20437475"/>
          <a:ext cx="2216150" cy="971550"/>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ES" sz="1100"/>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139700</xdr:colOff>
      <xdr:row>0</xdr:row>
      <xdr:rowOff>0</xdr:rowOff>
    </xdr:from>
    <xdr:to>
      <xdr:col>1</xdr:col>
      <xdr:colOff>2436622</xdr:colOff>
      <xdr:row>5</xdr:row>
      <xdr:rowOff>124714</xdr:rowOff>
    </xdr:to>
    <xdr:pic>
      <xdr:nvPicPr>
        <xdr:cNvPr id="2" name="Imagen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9700" y="0"/>
          <a:ext cx="2535047" cy="1077214"/>
        </a:xfrm>
        <a:prstGeom prst="rect">
          <a:avLst/>
        </a:prstGeom>
      </xdr:spPr>
    </xdr:pic>
    <xdr:clientData/>
  </xdr:twoCellAnchor>
  <xdr:twoCellAnchor editAs="oneCell">
    <xdr:from>
      <xdr:col>2</xdr:col>
      <xdr:colOff>427566</xdr:colOff>
      <xdr:row>0</xdr:row>
      <xdr:rowOff>62442</xdr:rowOff>
    </xdr:from>
    <xdr:to>
      <xdr:col>5</xdr:col>
      <xdr:colOff>936241</xdr:colOff>
      <xdr:row>4</xdr:row>
      <xdr:rowOff>151342</xdr:rowOff>
    </xdr:to>
    <xdr:pic>
      <xdr:nvPicPr>
        <xdr:cNvPr id="3" name="Imagen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71899" y="62442"/>
          <a:ext cx="3006342" cy="8509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469900</xdr:colOff>
      <xdr:row>0</xdr:row>
      <xdr:rowOff>9525</xdr:rowOff>
    </xdr:from>
    <xdr:to>
      <xdr:col>3</xdr:col>
      <xdr:colOff>341122</xdr:colOff>
      <xdr:row>5</xdr:row>
      <xdr:rowOff>134239</xdr:rowOff>
    </xdr:to>
    <xdr:pic>
      <xdr:nvPicPr>
        <xdr:cNvPr id="2" name="Imagen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27075" y="9525"/>
          <a:ext cx="2462022" cy="1077214"/>
        </a:xfrm>
        <a:prstGeom prst="rect">
          <a:avLst/>
        </a:prstGeom>
      </xdr:spPr>
    </xdr:pic>
    <xdr:clientData/>
  </xdr:twoCellAnchor>
  <xdr:twoCellAnchor editAs="oneCell">
    <xdr:from>
      <xdr:col>4</xdr:col>
      <xdr:colOff>484187</xdr:colOff>
      <xdr:row>0</xdr:row>
      <xdr:rowOff>75141</xdr:rowOff>
    </xdr:from>
    <xdr:to>
      <xdr:col>6</xdr:col>
      <xdr:colOff>1018792</xdr:colOff>
      <xdr:row>4</xdr:row>
      <xdr:rowOff>168275</xdr:rowOff>
    </xdr:to>
    <xdr:pic>
      <xdr:nvPicPr>
        <xdr:cNvPr id="3" name="Imagen 2">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437062" y="75141"/>
          <a:ext cx="3039680" cy="855134"/>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oneCellAnchor>
    <xdr:from>
      <xdr:col>1</xdr:col>
      <xdr:colOff>3175</xdr:colOff>
      <xdr:row>0</xdr:row>
      <xdr:rowOff>0</xdr:rowOff>
    </xdr:from>
    <xdr:ext cx="2117725" cy="928810"/>
    <xdr:pic>
      <xdr:nvPicPr>
        <xdr:cNvPr id="2" name="Imagen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7000" y="0"/>
          <a:ext cx="2117725" cy="928810"/>
        </a:xfrm>
        <a:prstGeom prst="rect">
          <a:avLst/>
        </a:prstGeom>
      </xdr:spPr>
    </xdr:pic>
    <xdr:clientData/>
  </xdr:oneCellAnchor>
  <xdr:oneCellAnchor>
    <xdr:from>
      <xdr:col>6</xdr:col>
      <xdr:colOff>1532286</xdr:colOff>
      <xdr:row>0</xdr:row>
      <xdr:rowOff>47625</xdr:rowOff>
    </xdr:from>
    <xdr:ext cx="2754110" cy="749300"/>
    <xdr:pic>
      <xdr:nvPicPr>
        <xdr:cNvPr id="3" name="Imagen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037736" y="47625"/>
          <a:ext cx="2754110" cy="749300"/>
        </a:xfrm>
        <a:prstGeom prst="rect">
          <a:avLst/>
        </a:prstGeom>
      </xdr:spPr>
    </xdr:pic>
    <xdr:clientData/>
  </xdr:oneCellAnchor>
</xdr:wsDr>
</file>

<file path=xl/drawings/drawing6.xml><?xml version="1.0" encoding="utf-8"?>
<xdr:wsDr xmlns:xdr="http://schemas.openxmlformats.org/drawingml/2006/spreadsheetDrawing" xmlns:a="http://schemas.openxmlformats.org/drawingml/2006/main">
  <xdr:twoCellAnchor editAs="oneCell">
    <xdr:from>
      <xdr:col>0</xdr:col>
      <xdr:colOff>161925</xdr:colOff>
      <xdr:row>0</xdr:row>
      <xdr:rowOff>9525</xdr:rowOff>
    </xdr:from>
    <xdr:to>
      <xdr:col>3</xdr:col>
      <xdr:colOff>223647</xdr:colOff>
      <xdr:row>5</xdr:row>
      <xdr:rowOff>134239</xdr:rowOff>
    </xdr:to>
    <xdr:pic>
      <xdr:nvPicPr>
        <xdr:cNvPr id="2" name="Imagen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1925" y="9525"/>
          <a:ext cx="2462022" cy="1077214"/>
        </a:xfrm>
        <a:prstGeom prst="rect">
          <a:avLst/>
        </a:prstGeom>
      </xdr:spPr>
    </xdr:pic>
    <xdr:clientData/>
  </xdr:twoCellAnchor>
  <xdr:twoCellAnchor editAs="oneCell">
    <xdr:from>
      <xdr:col>6</xdr:col>
      <xdr:colOff>533399</xdr:colOff>
      <xdr:row>0</xdr:row>
      <xdr:rowOff>73025</xdr:rowOff>
    </xdr:from>
    <xdr:to>
      <xdr:col>13</xdr:col>
      <xdr:colOff>314471</xdr:colOff>
      <xdr:row>4</xdr:row>
      <xdr:rowOff>155575</xdr:rowOff>
    </xdr:to>
    <xdr:pic>
      <xdr:nvPicPr>
        <xdr:cNvPr id="3" name="Imagen 2">
          <a:extLst>
            <a:ext uri="{FF2B5EF4-FFF2-40B4-BE49-F238E27FC236}">
              <a16:creationId xmlns:a16="http://schemas.microsoft.com/office/drawing/2014/main" id="{00000000-0008-0000-06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943474" y="73025"/>
          <a:ext cx="3067197" cy="84455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285750</xdr:colOff>
      <xdr:row>0</xdr:row>
      <xdr:rowOff>28575</xdr:rowOff>
    </xdr:from>
    <xdr:to>
      <xdr:col>2</xdr:col>
      <xdr:colOff>728472</xdr:colOff>
      <xdr:row>5</xdr:row>
      <xdr:rowOff>153289</xdr:rowOff>
    </xdr:to>
    <xdr:pic>
      <xdr:nvPicPr>
        <xdr:cNvPr id="2" name="Imagen 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0" y="28575"/>
          <a:ext cx="2462022" cy="1077214"/>
        </a:xfrm>
        <a:prstGeom prst="rect">
          <a:avLst/>
        </a:prstGeom>
      </xdr:spPr>
    </xdr:pic>
    <xdr:clientData/>
  </xdr:twoCellAnchor>
  <xdr:twoCellAnchor editAs="oneCell">
    <xdr:from>
      <xdr:col>6</xdr:col>
      <xdr:colOff>400049</xdr:colOff>
      <xdr:row>0</xdr:row>
      <xdr:rowOff>92075</xdr:rowOff>
    </xdr:from>
    <xdr:to>
      <xdr:col>13</xdr:col>
      <xdr:colOff>228746</xdr:colOff>
      <xdr:row>4</xdr:row>
      <xdr:rowOff>174625</xdr:rowOff>
    </xdr:to>
    <xdr:pic>
      <xdr:nvPicPr>
        <xdr:cNvPr id="3" name="Imagen 2">
          <a:extLst>
            <a:ext uri="{FF2B5EF4-FFF2-40B4-BE49-F238E27FC236}">
              <a16:creationId xmlns:a16="http://schemas.microsoft.com/office/drawing/2014/main" id="{00000000-0008-0000-07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010149" y="92075"/>
          <a:ext cx="3067197" cy="84455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276225</xdr:colOff>
      <xdr:row>0</xdr:row>
      <xdr:rowOff>0</xdr:rowOff>
    </xdr:from>
    <xdr:to>
      <xdr:col>2</xdr:col>
      <xdr:colOff>680847</xdr:colOff>
      <xdr:row>5</xdr:row>
      <xdr:rowOff>124714</xdr:rowOff>
    </xdr:to>
    <xdr:pic>
      <xdr:nvPicPr>
        <xdr:cNvPr id="2" name="Imagen 1">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76225" y="0"/>
          <a:ext cx="2462022" cy="1077214"/>
        </a:xfrm>
        <a:prstGeom prst="rect">
          <a:avLst/>
        </a:prstGeom>
      </xdr:spPr>
    </xdr:pic>
    <xdr:clientData/>
  </xdr:twoCellAnchor>
  <xdr:twoCellAnchor editAs="oneCell">
    <xdr:from>
      <xdr:col>6</xdr:col>
      <xdr:colOff>190499</xdr:colOff>
      <xdr:row>0</xdr:row>
      <xdr:rowOff>92075</xdr:rowOff>
    </xdr:from>
    <xdr:to>
      <xdr:col>13</xdr:col>
      <xdr:colOff>143021</xdr:colOff>
      <xdr:row>4</xdr:row>
      <xdr:rowOff>174625</xdr:rowOff>
    </xdr:to>
    <xdr:pic>
      <xdr:nvPicPr>
        <xdr:cNvPr id="3" name="Imagen 2">
          <a:extLst>
            <a:ext uri="{FF2B5EF4-FFF2-40B4-BE49-F238E27FC236}">
              <a16:creationId xmlns:a16="http://schemas.microsoft.com/office/drawing/2014/main" id="{00000000-0008-0000-08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667249" y="92075"/>
          <a:ext cx="3067197" cy="84455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200025</xdr:colOff>
      <xdr:row>0</xdr:row>
      <xdr:rowOff>0</xdr:rowOff>
    </xdr:from>
    <xdr:to>
      <xdr:col>2</xdr:col>
      <xdr:colOff>566547</xdr:colOff>
      <xdr:row>5</xdr:row>
      <xdr:rowOff>124714</xdr:rowOff>
    </xdr:to>
    <xdr:pic>
      <xdr:nvPicPr>
        <xdr:cNvPr id="2" name="Imagen 1">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0025" y="0"/>
          <a:ext cx="2462022" cy="1077214"/>
        </a:xfrm>
        <a:prstGeom prst="rect">
          <a:avLst/>
        </a:prstGeom>
      </xdr:spPr>
    </xdr:pic>
    <xdr:clientData/>
  </xdr:twoCellAnchor>
  <xdr:twoCellAnchor editAs="oneCell">
    <xdr:from>
      <xdr:col>6</xdr:col>
      <xdr:colOff>504824</xdr:colOff>
      <xdr:row>0</xdr:row>
      <xdr:rowOff>82550</xdr:rowOff>
    </xdr:from>
    <xdr:to>
      <xdr:col>13</xdr:col>
      <xdr:colOff>219221</xdr:colOff>
      <xdr:row>4</xdr:row>
      <xdr:rowOff>165100</xdr:rowOff>
    </xdr:to>
    <xdr:pic>
      <xdr:nvPicPr>
        <xdr:cNvPr id="3" name="Imagen 2">
          <a:extLst>
            <a:ext uri="{FF2B5EF4-FFF2-40B4-BE49-F238E27FC236}">
              <a16:creationId xmlns:a16="http://schemas.microsoft.com/office/drawing/2014/main" id="{00000000-0008-0000-09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295899" y="82550"/>
          <a:ext cx="3067197" cy="84455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3:P84"/>
  <sheetViews>
    <sheetView topLeftCell="A9" workbookViewId="0">
      <selection activeCell="H55" sqref="H55"/>
    </sheetView>
  </sheetViews>
  <sheetFormatPr baseColWidth="10" defaultRowHeight="14.5"/>
  <cols>
    <col min="1" max="1" width="24.1796875" customWidth="1"/>
    <col min="2" max="2" width="18.81640625" customWidth="1"/>
  </cols>
  <sheetData>
    <row r="3" spans="1:13">
      <c r="A3" s="11" t="s">
        <v>34</v>
      </c>
      <c r="F3" s="9" t="s">
        <v>46</v>
      </c>
      <c r="L3" s="11" t="s">
        <v>209</v>
      </c>
      <c r="M3" s="10"/>
    </row>
    <row r="4" spans="1:13">
      <c r="B4" t="s">
        <v>39</v>
      </c>
      <c r="G4" t="s">
        <v>101</v>
      </c>
      <c r="L4" s="11"/>
      <c r="M4" s="10" t="s">
        <v>81</v>
      </c>
    </row>
    <row r="5" spans="1:13">
      <c r="B5" t="s">
        <v>232</v>
      </c>
      <c r="G5" t="s">
        <v>102</v>
      </c>
      <c r="L5" s="5"/>
      <c r="M5" s="10" t="s">
        <v>82</v>
      </c>
    </row>
    <row r="6" spans="1:13">
      <c r="B6" t="s">
        <v>227</v>
      </c>
      <c r="G6" t="s">
        <v>103</v>
      </c>
      <c r="L6" s="10"/>
      <c r="M6" s="10" t="s">
        <v>69</v>
      </c>
    </row>
    <row r="7" spans="1:13">
      <c r="G7" t="s">
        <v>104</v>
      </c>
      <c r="L7" s="10"/>
      <c r="M7" s="10" t="s">
        <v>80</v>
      </c>
    </row>
    <row r="8" spans="1:13">
      <c r="A8" s="11" t="s">
        <v>51</v>
      </c>
      <c r="G8" t="s">
        <v>231</v>
      </c>
      <c r="L8" s="10"/>
      <c r="M8" s="10" t="s">
        <v>67</v>
      </c>
    </row>
    <row r="9" spans="1:13">
      <c r="B9" t="s">
        <v>54</v>
      </c>
      <c r="L9" s="10"/>
      <c r="M9" s="10" t="s">
        <v>83</v>
      </c>
    </row>
    <row r="10" spans="1:13">
      <c r="B10" t="s">
        <v>55</v>
      </c>
      <c r="L10" s="10"/>
      <c r="M10" s="10" t="s">
        <v>84</v>
      </c>
    </row>
    <row r="11" spans="1:13">
      <c r="B11" t="s">
        <v>233</v>
      </c>
      <c r="F11" s="9" t="s">
        <v>100</v>
      </c>
      <c r="H11" s="9" t="s">
        <v>170</v>
      </c>
      <c r="L11" s="10"/>
      <c r="M11" s="10" t="s">
        <v>85</v>
      </c>
    </row>
    <row r="12" spans="1:13">
      <c r="G12" t="s">
        <v>261</v>
      </c>
      <c r="I12" t="s">
        <v>308</v>
      </c>
      <c r="L12" s="10"/>
      <c r="M12" s="10" t="s">
        <v>66</v>
      </c>
    </row>
    <row r="13" spans="1:13">
      <c r="A13" s="11" t="s">
        <v>52</v>
      </c>
      <c r="B13" t="s">
        <v>333</v>
      </c>
      <c r="G13" t="s">
        <v>308</v>
      </c>
      <c r="I13" t="s">
        <v>346</v>
      </c>
      <c r="L13" s="10"/>
      <c r="M13" s="10" t="s">
        <v>64</v>
      </c>
    </row>
    <row r="14" spans="1:13">
      <c r="B14" t="s">
        <v>229</v>
      </c>
      <c r="G14" s="10" t="s">
        <v>309</v>
      </c>
      <c r="L14" s="10"/>
      <c r="M14" s="10" t="s">
        <v>68</v>
      </c>
    </row>
    <row r="15" spans="1:13">
      <c r="B15" t="s">
        <v>56</v>
      </c>
      <c r="G15" s="10" t="s">
        <v>310</v>
      </c>
      <c r="L15" s="10"/>
      <c r="M15" s="10" t="s">
        <v>62</v>
      </c>
    </row>
    <row r="16" spans="1:13">
      <c r="B16" t="s">
        <v>57</v>
      </c>
      <c r="L16" s="10"/>
      <c r="M16" s="10" t="s">
        <v>88</v>
      </c>
    </row>
    <row r="17" spans="1:16" s="10" customFormat="1">
      <c r="B17" s="10" t="s">
        <v>226</v>
      </c>
      <c r="H17" s="9" t="s">
        <v>234</v>
      </c>
      <c r="M17" s="10" t="s">
        <v>76</v>
      </c>
      <c r="N17"/>
      <c r="O17"/>
      <c r="P17"/>
    </row>
    <row r="18" spans="1:16">
      <c r="B18" t="s">
        <v>58</v>
      </c>
      <c r="F18" s="9" t="s">
        <v>113</v>
      </c>
      <c r="I18" t="s">
        <v>235</v>
      </c>
      <c r="L18" s="10"/>
      <c r="M18" s="10" t="s">
        <v>191</v>
      </c>
    </row>
    <row r="19" spans="1:16">
      <c r="B19" t="s">
        <v>59</v>
      </c>
      <c r="G19" t="s">
        <v>95</v>
      </c>
      <c r="I19" t="s">
        <v>236</v>
      </c>
      <c r="L19" s="10"/>
      <c r="M19" s="10" t="s">
        <v>72</v>
      </c>
    </row>
    <row r="20" spans="1:16">
      <c r="B20" t="s">
        <v>230</v>
      </c>
      <c r="G20" t="s">
        <v>96</v>
      </c>
      <c r="L20" s="10"/>
      <c r="M20" s="10" t="s">
        <v>61</v>
      </c>
    </row>
    <row r="21" spans="1:16">
      <c r="L21" s="10"/>
      <c r="M21" s="10" t="s">
        <v>63</v>
      </c>
    </row>
    <row r="22" spans="1:16">
      <c r="L22" s="10"/>
      <c r="M22" s="10" t="s">
        <v>60</v>
      </c>
    </row>
    <row r="23" spans="1:16">
      <c r="A23" s="11" t="s">
        <v>53</v>
      </c>
      <c r="F23" s="9" t="s">
        <v>115</v>
      </c>
      <c r="L23" s="10"/>
      <c r="M23" s="10" t="s">
        <v>70</v>
      </c>
      <c r="N23" s="10"/>
      <c r="O23" s="10"/>
      <c r="P23" s="10"/>
    </row>
    <row r="24" spans="1:16" s="10" customFormat="1">
      <c r="A24" s="11"/>
      <c r="B24" t="s">
        <v>81</v>
      </c>
      <c r="F24" s="9"/>
      <c r="M24" s="10" t="s">
        <v>73</v>
      </c>
      <c r="N24"/>
      <c r="O24"/>
      <c r="P24"/>
    </row>
    <row r="25" spans="1:16">
      <c r="A25" s="5"/>
      <c r="B25" t="s">
        <v>82</v>
      </c>
      <c r="G25" t="s">
        <v>116</v>
      </c>
      <c r="L25" s="10"/>
      <c r="M25" s="10" t="s">
        <v>71</v>
      </c>
    </row>
    <row r="26" spans="1:16">
      <c r="B26" t="s">
        <v>69</v>
      </c>
      <c r="G26" t="s">
        <v>117</v>
      </c>
      <c r="L26" s="10"/>
      <c r="M26" s="10" t="s">
        <v>74</v>
      </c>
    </row>
    <row r="27" spans="1:16">
      <c r="B27" t="s">
        <v>80</v>
      </c>
      <c r="L27" s="10"/>
      <c r="M27" s="10" t="s">
        <v>75</v>
      </c>
    </row>
    <row r="28" spans="1:16">
      <c r="B28" t="s">
        <v>67</v>
      </c>
      <c r="F28" s="9" t="s">
        <v>126</v>
      </c>
      <c r="L28" s="10"/>
      <c r="M28" s="10" t="s">
        <v>65</v>
      </c>
    </row>
    <row r="29" spans="1:16">
      <c r="B29" t="s">
        <v>83</v>
      </c>
      <c r="G29" t="s">
        <v>127</v>
      </c>
      <c r="L29" s="10"/>
      <c r="M29" s="10" t="s">
        <v>77</v>
      </c>
    </row>
    <row r="30" spans="1:16">
      <c r="B30" t="s">
        <v>84</v>
      </c>
      <c r="G30" t="s">
        <v>125</v>
      </c>
      <c r="L30" s="10"/>
      <c r="M30" s="10" t="s">
        <v>192</v>
      </c>
    </row>
    <row r="31" spans="1:16">
      <c r="B31" t="s">
        <v>85</v>
      </c>
      <c r="L31" s="10"/>
      <c r="M31" s="10" t="s">
        <v>87</v>
      </c>
    </row>
    <row r="32" spans="1:16">
      <c r="B32" t="s">
        <v>66</v>
      </c>
      <c r="F32" s="9" t="s">
        <v>36</v>
      </c>
      <c r="L32" s="10"/>
      <c r="M32" s="10" t="s">
        <v>196</v>
      </c>
    </row>
    <row r="33" spans="2:13">
      <c r="B33" t="s">
        <v>64</v>
      </c>
      <c r="G33" t="s">
        <v>39</v>
      </c>
      <c r="L33" s="10"/>
      <c r="M33" s="10" t="s">
        <v>193</v>
      </c>
    </row>
    <row r="34" spans="2:13">
      <c r="B34" t="s">
        <v>68</v>
      </c>
      <c r="G34" t="s">
        <v>40</v>
      </c>
      <c r="L34" s="10"/>
    </row>
    <row r="35" spans="2:13">
      <c r="B35" t="s">
        <v>62</v>
      </c>
      <c r="L35" s="10"/>
      <c r="M35" s="10"/>
    </row>
    <row r="36" spans="2:13">
      <c r="B36" t="s">
        <v>88</v>
      </c>
      <c r="F36" s="9" t="s">
        <v>98</v>
      </c>
      <c r="L36" s="9" t="s">
        <v>304</v>
      </c>
      <c r="M36" s="10"/>
    </row>
    <row r="37" spans="2:13">
      <c r="B37" t="s">
        <v>76</v>
      </c>
      <c r="G37" s="21">
        <v>100</v>
      </c>
      <c r="L37" s="10"/>
      <c r="M37" s="23" t="s">
        <v>116</v>
      </c>
    </row>
    <row r="38" spans="2:13">
      <c r="B38" s="10" t="s">
        <v>191</v>
      </c>
      <c r="G38" s="21">
        <v>300</v>
      </c>
      <c r="L38" s="10"/>
      <c r="M38" s="23" t="s">
        <v>117</v>
      </c>
    </row>
    <row r="39" spans="2:13" s="10" customFormat="1">
      <c r="B39" t="s">
        <v>72</v>
      </c>
      <c r="G39" s="21">
        <v>500</v>
      </c>
    </row>
    <row r="40" spans="2:13">
      <c r="B40" t="s">
        <v>61</v>
      </c>
      <c r="G40" s="21">
        <v>600</v>
      </c>
      <c r="L40" s="10"/>
      <c r="M40" s="10"/>
    </row>
    <row r="41" spans="2:13">
      <c r="B41" t="s">
        <v>63</v>
      </c>
      <c r="G41" s="21">
        <v>1000</v>
      </c>
      <c r="L41" s="10"/>
    </row>
    <row r="42" spans="2:13">
      <c r="B42" t="s">
        <v>60</v>
      </c>
      <c r="G42" s="21">
        <v>1500</v>
      </c>
      <c r="L42" s="10"/>
      <c r="M42" s="10"/>
    </row>
    <row r="43" spans="2:13">
      <c r="B43" t="s">
        <v>70</v>
      </c>
      <c r="L43" s="9" t="s">
        <v>223</v>
      </c>
      <c r="M43" s="10"/>
    </row>
    <row r="44" spans="2:13">
      <c r="B44" t="s">
        <v>73</v>
      </c>
      <c r="L44" s="10"/>
      <c r="M44" s="10"/>
    </row>
    <row r="45" spans="2:13">
      <c r="B45" t="s">
        <v>71</v>
      </c>
      <c r="F45" s="9" t="s">
        <v>168</v>
      </c>
      <c r="L45" s="10"/>
      <c r="M45" t="s">
        <v>222</v>
      </c>
    </row>
    <row r="46" spans="2:13">
      <c r="B46" t="s">
        <v>74</v>
      </c>
      <c r="G46" s="23" t="s">
        <v>116</v>
      </c>
      <c r="M46" t="s">
        <v>221</v>
      </c>
    </row>
    <row r="47" spans="2:13">
      <c r="B47" t="s">
        <v>75</v>
      </c>
      <c r="G47" s="23" t="s">
        <v>117</v>
      </c>
    </row>
    <row r="48" spans="2:13">
      <c r="B48" t="s">
        <v>65</v>
      </c>
    </row>
    <row r="49" spans="2:15">
      <c r="B49" t="s">
        <v>77</v>
      </c>
      <c r="E49" s="9" t="s">
        <v>172</v>
      </c>
    </row>
    <row r="50" spans="2:15">
      <c r="B50" t="s">
        <v>79</v>
      </c>
      <c r="H50" s="10" t="s">
        <v>105</v>
      </c>
    </row>
    <row r="51" spans="2:15">
      <c r="B51" t="s">
        <v>78</v>
      </c>
      <c r="H51" s="10" t="s">
        <v>207</v>
      </c>
    </row>
    <row r="52" spans="2:15">
      <c r="B52" s="10" t="s">
        <v>206</v>
      </c>
      <c r="H52" s="10" t="s">
        <v>216</v>
      </c>
    </row>
    <row r="53" spans="2:15" s="10" customFormat="1">
      <c r="B53" s="10" t="s">
        <v>224</v>
      </c>
      <c r="H53" s="10" t="s">
        <v>218</v>
      </c>
    </row>
    <row r="54" spans="2:15" s="10" customFormat="1">
      <c r="B54" s="10" t="s">
        <v>208</v>
      </c>
      <c r="H54" s="10" t="s">
        <v>261</v>
      </c>
    </row>
    <row r="55" spans="2:15">
      <c r="B55" s="10" t="s">
        <v>192</v>
      </c>
      <c r="H55" s="10"/>
    </row>
    <row r="56" spans="2:15">
      <c r="B56" t="s">
        <v>87</v>
      </c>
    </row>
    <row r="57" spans="2:15">
      <c r="B57" s="10" t="s">
        <v>195</v>
      </c>
      <c r="E57" s="9" t="s">
        <v>183</v>
      </c>
      <c r="H57" s="10" t="s">
        <v>105</v>
      </c>
      <c r="O57" s="10"/>
    </row>
    <row r="58" spans="2:15">
      <c r="B58" s="10" t="s">
        <v>196</v>
      </c>
      <c r="H58" s="10" t="s">
        <v>219</v>
      </c>
      <c r="O58" s="10"/>
    </row>
    <row r="59" spans="2:15">
      <c r="B59" s="10" t="s">
        <v>197</v>
      </c>
      <c r="H59" s="10" t="s">
        <v>301</v>
      </c>
      <c r="O59" s="10"/>
    </row>
    <row r="60" spans="2:15">
      <c r="B60" s="10" t="s">
        <v>86</v>
      </c>
      <c r="H60" s="10" t="s">
        <v>207</v>
      </c>
      <c r="O60" s="10"/>
    </row>
    <row r="61" spans="2:15" ht="15.5">
      <c r="B61" s="10" t="s">
        <v>194</v>
      </c>
      <c r="H61" s="10" t="s">
        <v>264</v>
      </c>
      <c r="M61" s="208"/>
      <c r="O61" s="10"/>
    </row>
    <row r="62" spans="2:15">
      <c r="B62" s="10" t="s">
        <v>193</v>
      </c>
      <c r="H62" s="10" t="s">
        <v>302</v>
      </c>
      <c r="O62" s="10"/>
    </row>
    <row r="63" spans="2:15">
      <c r="B63" t="s">
        <v>338</v>
      </c>
      <c r="H63" s="10" t="s">
        <v>216</v>
      </c>
      <c r="O63" s="10"/>
    </row>
    <row r="64" spans="2:15">
      <c r="H64" s="10" t="s">
        <v>303</v>
      </c>
      <c r="O64" s="10"/>
    </row>
    <row r="65" spans="1:15">
      <c r="H65" s="10" t="s">
        <v>311</v>
      </c>
      <c r="O65" s="10"/>
    </row>
    <row r="66" spans="1:15" s="10" customFormat="1">
      <c r="H66" s="10" t="s">
        <v>218</v>
      </c>
    </row>
    <row r="67" spans="1:15">
      <c r="A67" s="9" t="s">
        <v>132</v>
      </c>
      <c r="D67" s="9" t="s">
        <v>146</v>
      </c>
      <c r="H67" s="10" t="s">
        <v>312</v>
      </c>
    </row>
    <row r="68" spans="1:15" s="10" customFormat="1">
      <c r="A68" s="9"/>
      <c r="D68" s="9"/>
      <c r="H68" s="10" t="s">
        <v>261</v>
      </c>
    </row>
    <row r="69" spans="1:15">
      <c r="A69" t="s">
        <v>5</v>
      </c>
      <c r="B69" s="30">
        <v>0.1</v>
      </c>
      <c r="E69" t="s">
        <v>147</v>
      </c>
    </row>
    <row r="70" spans="1:15">
      <c r="A70" t="s">
        <v>6</v>
      </c>
      <c r="B70" s="30">
        <v>0.2</v>
      </c>
      <c r="E70" t="s">
        <v>148</v>
      </c>
    </row>
    <row r="71" spans="1:15">
      <c r="A71" t="s">
        <v>7</v>
      </c>
      <c r="B71" s="30">
        <v>0.3</v>
      </c>
      <c r="E71" t="s">
        <v>149</v>
      </c>
    </row>
    <row r="72" spans="1:15">
      <c r="A72" t="s">
        <v>8</v>
      </c>
      <c r="B72" s="30">
        <v>0.4</v>
      </c>
      <c r="E72" t="s">
        <v>150</v>
      </c>
    </row>
    <row r="73" spans="1:15">
      <c r="A73" t="s">
        <v>9</v>
      </c>
      <c r="B73" s="30">
        <v>0.5</v>
      </c>
      <c r="E73" t="s">
        <v>151</v>
      </c>
    </row>
    <row r="74" spans="1:15">
      <c r="A74" t="s">
        <v>10</v>
      </c>
      <c r="B74" s="30">
        <v>0.6</v>
      </c>
    </row>
    <row r="75" spans="1:15">
      <c r="A75" t="s">
        <v>11</v>
      </c>
      <c r="B75" s="30">
        <v>0.7</v>
      </c>
    </row>
    <row r="76" spans="1:15">
      <c r="A76" t="s">
        <v>12</v>
      </c>
      <c r="B76" s="30">
        <v>0.8</v>
      </c>
    </row>
    <row r="77" spans="1:15">
      <c r="A77" t="s">
        <v>13</v>
      </c>
      <c r="B77" s="30">
        <v>0.9</v>
      </c>
    </row>
    <row r="78" spans="1:15">
      <c r="A78" t="s">
        <v>14</v>
      </c>
      <c r="B78" s="29">
        <v>1</v>
      </c>
    </row>
    <row r="80" spans="1:15">
      <c r="A80" s="9" t="s">
        <v>133</v>
      </c>
    </row>
    <row r="81" spans="1:3">
      <c r="A81" t="s">
        <v>130</v>
      </c>
      <c r="C81">
        <f>'Datos generales'!C50*7.5*5%</f>
        <v>0</v>
      </c>
    </row>
    <row r="82" spans="1:3">
      <c r="A82" t="s">
        <v>131</v>
      </c>
      <c r="C82">
        <f>'Datos generales'!C51*4*5%</f>
        <v>0</v>
      </c>
    </row>
    <row r="84" spans="1:3">
      <c r="A84" s="9" t="s">
        <v>22</v>
      </c>
      <c r="C84" t="str">
        <f>IF(AND('Datos generales'!C18="No presencial",'Datos generales'!F19=1),'Datos generales'!C50*4*50%,IF(AND('Datos generales'!C18="No presencial",'Datos generales'!F19=2),'Datos generales'!C50*4*40%,IF(AND('Datos generales'!C18="No presencial",'Datos generales'!F19&gt;=3),'Datos generales'!C50*4*30%,IF('Datos generales'!C18="Semipresencial",'Datos generales'!C50*5*30%,""))))</f>
        <v/>
      </c>
    </row>
  </sheetData>
  <sortState ref="B28:B44">
    <sortCondition ref="B45"/>
  </sortState>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rgb="FF0070C0"/>
    <pageSetUpPr fitToPage="1"/>
  </sheetPr>
  <dimension ref="A7:O63"/>
  <sheetViews>
    <sheetView showGridLines="0" zoomScale="85" zoomScaleNormal="85" workbookViewId="0">
      <selection activeCell="A19" sqref="A19:N19"/>
    </sheetView>
  </sheetViews>
  <sheetFormatPr baseColWidth="10" defaultColWidth="10.81640625" defaultRowHeight="14.5"/>
  <cols>
    <col min="1" max="1" width="20.26953125" style="55" customWidth="1"/>
    <col min="2" max="2" width="11.1796875" style="306" customWidth="1"/>
    <col min="3" max="3" width="10.1796875" style="306" customWidth="1"/>
    <col min="4" max="4" width="20.54296875" style="306" customWidth="1"/>
    <col min="5" max="5" width="2.1796875" style="306" customWidth="1"/>
    <col min="6" max="7" width="7.54296875" style="306" customWidth="1"/>
    <col min="8" max="11" width="7.54296875" style="55" customWidth="1"/>
    <col min="12" max="12" width="6.453125" style="55" customWidth="1"/>
    <col min="13" max="13" width="6" style="55" customWidth="1"/>
    <col min="14" max="14" width="4.453125" style="55" customWidth="1"/>
    <col min="15" max="15" width="8.1796875" style="55" customWidth="1"/>
    <col min="16" max="16384" width="10.81640625" style="55"/>
  </cols>
  <sheetData>
    <row r="7" spans="1:15" ht="18.5">
      <c r="A7" s="411" t="s">
        <v>47</v>
      </c>
      <c r="B7" s="411"/>
      <c r="C7" s="411"/>
      <c r="D7" s="411"/>
      <c r="E7" s="411"/>
      <c r="F7" s="411"/>
      <c r="G7" s="411"/>
      <c r="H7" s="411"/>
      <c r="I7" s="411"/>
      <c r="J7" s="411"/>
      <c r="K7" s="411"/>
      <c r="L7" s="411"/>
      <c r="M7" s="411"/>
      <c r="N7" s="411"/>
    </row>
    <row r="8" spans="1:15" ht="14.5" customHeight="1">
      <c r="A8" s="411" t="str">
        <f>IF('Datos generales'!C15="","",'Datos generales'!C15&amp;" en " &amp;'Datos generales'!C16)</f>
        <v/>
      </c>
      <c r="B8" s="411"/>
      <c r="C8" s="411"/>
      <c r="D8" s="411"/>
      <c r="E8" s="411"/>
      <c r="F8" s="411"/>
      <c r="G8" s="411"/>
      <c r="H8" s="411"/>
      <c r="I8" s="411"/>
      <c r="J8" s="411"/>
      <c r="K8" s="411"/>
      <c r="L8" s="411"/>
      <c r="M8" s="411"/>
      <c r="N8" s="411"/>
    </row>
    <row r="10" spans="1:15" ht="18.5">
      <c r="A10" s="570" t="s">
        <v>45</v>
      </c>
      <c r="B10" s="570"/>
      <c r="C10" s="570"/>
      <c r="D10" s="570"/>
      <c r="E10" s="570"/>
      <c r="F10" s="570"/>
      <c r="G10" s="570"/>
      <c r="H10" s="570"/>
      <c r="I10" s="570"/>
      <c r="J10" s="570"/>
      <c r="K10" s="570"/>
      <c r="L10" s="570"/>
      <c r="M10" s="570"/>
      <c r="N10" s="570"/>
    </row>
    <row r="12" spans="1:15" s="239" customFormat="1" ht="16.5" customHeight="1">
      <c r="A12" s="580" t="s">
        <v>253</v>
      </c>
      <c r="B12" s="580"/>
      <c r="C12" s="580"/>
      <c r="D12" s="580"/>
      <c r="E12" s="580"/>
      <c r="F12" s="580"/>
      <c r="G12" s="580"/>
      <c r="H12" s="580"/>
      <c r="I12" s="580"/>
      <c r="J12" s="580"/>
      <c r="K12" s="580"/>
      <c r="L12" s="580"/>
      <c r="M12" s="580"/>
      <c r="N12" s="580"/>
    </row>
    <row r="14" spans="1:15" ht="18.5">
      <c r="A14" s="573" t="str">
        <f>"Módulo 4: "&amp;'Memoria académica'!B25</f>
        <v xml:space="preserve">Módulo 4: </v>
      </c>
      <c r="B14" s="573"/>
      <c r="C14" s="573"/>
      <c r="D14" s="573"/>
      <c r="E14" s="573"/>
      <c r="F14" s="573"/>
      <c r="G14" s="573"/>
      <c r="H14" s="573"/>
      <c r="I14" s="573"/>
      <c r="J14" s="573"/>
      <c r="K14" s="573"/>
      <c r="L14" s="573"/>
      <c r="M14" s="573"/>
      <c r="N14" s="573"/>
      <c r="O14" s="125"/>
    </row>
    <row r="15" spans="1:15">
      <c r="D15" s="136"/>
    </row>
    <row r="16" spans="1:15">
      <c r="A16" s="176" t="s">
        <v>33</v>
      </c>
      <c r="B16" s="319" t="str">
        <f>IF('Memoria académica'!D25+'Memoria académica'!D26&lt;&gt;0,'Memoria académica'!D25+'Memoria académica'!D26,"")</f>
        <v/>
      </c>
      <c r="D16" s="178" t="s">
        <v>210</v>
      </c>
      <c r="F16" s="571" t="str">
        <f>IF(AND('Memoria académica'!E25="",'Memoria académica'!E26=""),"",IF(AND('Memoria académica'!E25&lt;&gt;"",'Memoria académica'!E26&lt;&gt;""),"Semipresencial",IF('Memoria académica'!E25&lt;&gt;"",'Memoria académica'!E25,'Memoria académica'!E26)))</f>
        <v/>
      </c>
      <c r="G16" s="571"/>
      <c r="I16" s="176" t="s">
        <v>212</v>
      </c>
      <c r="J16" s="189"/>
      <c r="K16" s="189"/>
      <c r="L16" s="38"/>
      <c r="M16" s="582" t="str">
        <f>IF('Memoria académica'!F25+'Memoria académica'!F26&lt;&gt;0,'Memoria académica'!F25+'Memoria académica'!F26,"")</f>
        <v/>
      </c>
      <c r="N16" s="582"/>
    </row>
    <row r="17" spans="1:15">
      <c r="D17" s="136"/>
    </row>
    <row r="18" spans="1:15">
      <c r="A18" s="176" t="s">
        <v>137</v>
      </c>
      <c r="D18" s="136"/>
    </row>
    <row r="19" spans="1:15" ht="231" customHeight="1">
      <c r="A19" s="587"/>
      <c r="B19" s="587"/>
      <c r="C19" s="587"/>
      <c r="D19" s="587"/>
      <c r="E19" s="587"/>
      <c r="F19" s="587"/>
      <c r="G19" s="587"/>
      <c r="H19" s="587"/>
      <c r="I19" s="587"/>
      <c r="J19" s="587"/>
      <c r="K19" s="587"/>
      <c r="L19" s="587"/>
      <c r="M19" s="587"/>
      <c r="N19" s="587"/>
    </row>
    <row r="20" spans="1:15" ht="15.65" customHeight="1">
      <c r="A20" s="179"/>
      <c r="B20" s="179"/>
      <c r="C20" s="179"/>
      <c r="D20" s="179"/>
      <c r="E20" s="179"/>
      <c r="F20" s="179"/>
      <c r="G20" s="179"/>
      <c r="H20" s="179"/>
      <c r="I20" s="179"/>
      <c r="J20" s="179"/>
      <c r="K20" s="179"/>
      <c r="L20" s="179"/>
      <c r="M20" s="179"/>
      <c r="N20" s="179"/>
    </row>
    <row r="21" spans="1:15">
      <c r="A21" s="176" t="s">
        <v>138</v>
      </c>
      <c r="D21" s="136"/>
    </row>
    <row r="22" spans="1:15" ht="117" customHeight="1">
      <c r="A22" s="577"/>
      <c r="B22" s="577"/>
      <c r="C22" s="577"/>
      <c r="D22" s="577"/>
      <c r="E22" s="577"/>
      <c r="F22" s="577"/>
      <c r="G22" s="577"/>
      <c r="H22" s="577"/>
      <c r="I22" s="577"/>
      <c r="J22" s="577"/>
      <c r="K22" s="577"/>
      <c r="L22" s="577"/>
      <c r="M22" s="577"/>
      <c r="N22" s="577"/>
    </row>
    <row r="23" spans="1:15">
      <c r="A23" s="180"/>
      <c r="D23" s="136"/>
    </row>
    <row r="24" spans="1:15" s="166" customFormat="1">
      <c r="A24" s="585" t="s">
        <v>319</v>
      </c>
      <c r="B24" s="585"/>
      <c r="C24" s="585"/>
      <c r="D24" s="585"/>
      <c r="E24" s="585"/>
      <c r="F24" s="585"/>
      <c r="G24" s="585"/>
      <c r="H24" s="585"/>
      <c r="I24" s="585"/>
      <c r="J24" s="585"/>
      <c r="K24" s="585"/>
      <c r="L24" s="585"/>
      <c r="M24" s="585"/>
      <c r="N24" s="585"/>
    </row>
    <row r="25" spans="1:15" ht="147" customHeight="1">
      <c r="A25" s="578"/>
      <c r="B25" s="578"/>
      <c r="C25" s="578"/>
      <c r="D25" s="578"/>
      <c r="E25" s="578"/>
      <c r="F25" s="578"/>
      <c r="G25" s="578"/>
      <c r="H25" s="578"/>
      <c r="I25" s="578"/>
      <c r="J25" s="578"/>
      <c r="K25" s="578"/>
      <c r="L25" s="578"/>
      <c r="M25" s="578"/>
      <c r="N25" s="578"/>
    </row>
    <row r="26" spans="1:15" ht="16.5" customHeight="1">
      <c r="A26" s="181"/>
      <c r="B26" s="181"/>
      <c r="C26" s="181"/>
      <c r="D26" s="181"/>
      <c r="E26" s="181"/>
      <c r="F26" s="181"/>
      <c r="G26" s="181"/>
      <c r="H26" s="181"/>
      <c r="I26" s="181"/>
      <c r="J26" s="181"/>
      <c r="K26" s="181"/>
      <c r="L26" s="181"/>
      <c r="M26" s="181"/>
      <c r="N26" s="181"/>
    </row>
    <row r="28" spans="1:15">
      <c r="A28" s="76"/>
      <c r="B28" s="318"/>
      <c r="C28" s="318"/>
      <c r="D28" s="320"/>
      <c r="E28" s="318"/>
      <c r="F28" s="318"/>
      <c r="G28" s="318"/>
      <c r="H28" s="184"/>
      <c r="I28" s="184"/>
      <c r="J28" s="184"/>
      <c r="K28" s="184"/>
      <c r="L28" s="184"/>
      <c r="M28" s="184"/>
      <c r="N28" s="184"/>
    </row>
    <row r="29" spans="1:15">
      <c r="A29" s="574"/>
      <c r="B29" s="575"/>
      <c r="C29" s="575"/>
      <c r="D29" s="575"/>
      <c r="E29" s="576"/>
      <c r="F29" s="576"/>
      <c r="G29" s="576"/>
      <c r="H29" s="576"/>
      <c r="I29" s="576"/>
      <c r="J29" s="576"/>
      <c r="K29" s="576"/>
      <c r="L29" s="576"/>
      <c r="M29" s="576"/>
      <c r="N29" s="576"/>
      <c r="O29" s="185"/>
    </row>
    <row r="30" spans="1:15">
      <c r="A30" s="318"/>
      <c r="B30" s="318"/>
      <c r="C30" s="318"/>
      <c r="D30" s="318"/>
      <c r="E30" s="569"/>
      <c r="F30" s="569"/>
      <c r="G30" s="569"/>
      <c r="H30" s="569"/>
      <c r="I30" s="569"/>
      <c r="J30" s="569"/>
      <c r="K30" s="569"/>
      <c r="L30" s="569"/>
      <c r="M30" s="569"/>
      <c r="N30" s="569"/>
    </row>
    <row r="31" spans="1:15">
      <c r="A31" s="583"/>
      <c r="B31" s="584"/>
      <c r="C31" s="584"/>
      <c r="D31" s="186"/>
      <c r="E31" s="569"/>
      <c r="F31" s="569"/>
      <c r="G31" s="569"/>
      <c r="H31" s="569"/>
      <c r="I31" s="569"/>
      <c r="J31" s="569"/>
      <c r="K31" s="569"/>
      <c r="L31" s="569"/>
      <c r="M31" s="569"/>
      <c r="N31" s="569"/>
    </row>
    <row r="32" spans="1:15">
      <c r="A32" s="79"/>
      <c r="B32" s="79"/>
      <c r="C32" s="79"/>
      <c r="D32" s="79"/>
      <c r="E32" s="318"/>
      <c r="F32" s="318"/>
      <c r="G32" s="318"/>
      <c r="H32" s="318"/>
      <c r="I32" s="318"/>
      <c r="J32" s="318"/>
      <c r="K32" s="318"/>
      <c r="L32" s="318"/>
      <c r="M32" s="318"/>
      <c r="N32" s="318"/>
    </row>
    <row r="33" spans="1:14">
      <c r="A33" s="79"/>
      <c r="B33" s="79"/>
      <c r="C33" s="79"/>
      <c r="D33" s="79"/>
      <c r="E33" s="318"/>
      <c r="F33" s="318"/>
      <c r="G33" s="318"/>
      <c r="H33" s="318"/>
      <c r="I33" s="318"/>
      <c r="J33" s="318"/>
      <c r="K33" s="318"/>
      <c r="L33" s="318"/>
      <c r="M33" s="318"/>
      <c r="N33" s="318"/>
    </row>
    <row r="34" spans="1:14">
      <c r="A34" s="79"/>
      <c r="B34" s="79"/>
      <c r="C34" s="79"/>
      <c r="D34" s="79"/>
      <c r="E34" s="318"/>
      <c r="F34" s="318"/>
      <c r="G34" s="318"/>
      <c r="H34" s="318"/>
      <c r="I34" s="318"/>
      <c r="J34" s="318"/>
      <c r="K34" s="318"/>
      <c r="L34" s="318"/>
      <c r="M34" s="318"/>
      <c r="N34" s="318"/>
    </row>
    <row r="35" spans="1:14">
      <c r="A35" s="79"/>
      <c r="B35" s="79"/>
      <c r="C35" s="79"/>
      <c r="D35" s="79"/>
      <c r="E35" s="318"/>
      <c r="F35" s="318"/>
      <c r="G35" s="318"/>
      <c r="H35" s="318"/>
      <c r="I35" s="318"/>
      <c r="J35" s="318"/>
      <c r="K35" s="318"/>
      <c r="L35" s="318"/>
      <c r="M35" s="318"/>
      <c r="N35" s="318"/>
    </row>
    <row r="36" spans="1:14">
      <c r="A36" s="79"/>
      <c r="B36" s="79"/>
      <c r="C36" s="79"/>
      <c r="D36" s="79"/>
      <c r="E36" s="318"/>
      <c r="F36" s="318"/>
      <c r="G36" s="318"/>
      <c r="H36" s="318"/>
      <c r="I36" s="318"/>
      <c r="J36" s="318"/>
      <c r="K36" s="318"/>
      <c r="L36" s="318"/>
      <c r="M36" s="318"/>
      <c r="N36" s="318"/>
    </row>
    <row r="37" spans="1:14">
      <c r="A37" s="79"/>
      <c r="B37" s="79"/>
      <c r="C37" s="79"/>
      <c r="D37" s="79"/>
      <c r="E37" s="318"/>
      <c r="F37" s="318"/>
      <c r="G37" s="318"/>
      <c r="H37" s="318"/>
      <c r="I37" s="318"/>
      <c r="J37" s="318"/>
      <c r="K37" s="318"/>
      <c r="L37" s="318"/>
      <c r="M37" s="318"/>
      <c r="N37" s="318"/>
    </row>
    <row r="38" spans="1:14">
      <c r="A38" s="79"/>
      <c r="B38" s="79"/>
      <c r="C38" s="79"/>
      <c r="D38" s="79"/>
      <c r="E38" s="318"/>
      <c r="F38" s="318"/>
      <c r="G38" s="318"/>
      <c r="H38" s="318"/>
      <c r="I38" s="318"/>
      <c r="J38" s="318"/>
      <c r="K38" s="318"/>
      <c r="L38" s="318"/>
      <c r="M38" s="318"/>
      <c r="N38" s="318"/>
    </row>
    <row r="39" spans="1:14">
      <c r="A39" s="79"/>
      <c r="B39" s="79"/>
      <c r="C39" s="79"/>
      <c r="D39" s="79"/>
      <c r="E39" s="318"/>
      <c r="F39" s="318"/>
      <c r="G39" s="318"/>
      <c r="H39" s="318"/>
      <c r="I39" s="318"/>
      <c r="J39" s="318"/>
      <c r="K39" s="318"/>
      <c r="L39" s="318"/>
      <c r="M39" s="318"/>
      <c r="N39" s="318"/>
    </row>
    <row r="40" spans="1:14">
      <c r="A40" s="79"/>
      <c r="B40" s="79"/>
      <c r="C40" s="79"/>
      <c r="D40" s="79"/>
      <c r="E40" s="318"/>
      <c r="F40" s="318"/>
      <c r="G40" s="318"/>
      <c r="H40" s="318"/>
      <c r="I40" s="318"/>
      <c r="J40" s="318"/>
      <c r="K40" s="318"/>
      <c r="L40" s="318"/>
      <c r="M40" s="318"/>
      <c r="N40" s="318"/>
    </row>
    <row r="41" spans="1:14">
      <c r="A41" s="79"/>
      <c r="B41" s="79"/>
      <c r="C41" s="79"/>
      <c r="D41" s="79"/>
      <c r="E41" s="318"/>
      <c r="F41" s="318"/>
      <c r="G41" s="318"/>
      <c r="H41" s="318"/>
      <c r="I41" s="318"/>
      <c r="J41" s="318"/>
      <c r="K41" s="318"/>
      <c r="L41" s="318"/>
      <c r="M41" s="318"/>
      <c r="N41" s="318"/>
    </row>
    <row r="42" spans="1:14">
      <c r="A42" s="79"/>
      <c r="B42" s="79"/>
      <c r="C42" s="79"/>
      <c r="D42" s="79"/>
      <c r="E42" s="318"/>
      <c r="F42" s="318"/>
      <c r="G42" s="318"/>
      <c r="H42" s="318"/>
      <c r="I42" s="318"/>
      <c r="J42" s="318"/>
      <c r="K42" s="318"/>
      <c r="L42" s="318"/>
      <c r="M42" s="318"/>
      <c r="N42" s="318"/>
    </row>
    <row r="43" spans="1:14">
      <c r="A43" s="79"/>
      <c r="B43" s="79"/>
      <c r="C43" s="79"/>
      <c r="D43" s="79"/>
      <c r="E43" s="318"/>
      <c r="F43" s="318"/>
      <c r="G43" s="318"/>
      <c r="H43" s="318"/>
      <c r="I43" s="318"/>
      <c r="J43" s="318"/>
      <c r="K43" s="318"/>
      <c r="L43" s="318"/>
      <c r="M43" s="318"/>
      <c r="N43" s="318"/>
    </row>
    <row r="44" spans="1:14">
      <c r="A44" s="79"/>
      <c r="B44" s="79"/>
      <c r="C44" s="79"/>
      <c r="D44" s="79"/>
      <c r="E44" s="318"/>
      <c r="F44" s="318"/>
      <c r="G44" s="318"/>
      <c r="H44" s="318"/>
      <c r="I44" s="318"/>
      <c r="J44" s="318"/>
      <c r="K44" s="318"/>
      <c r="L44" s="318"/>
      <c r="M44" s="318"/>
      <c r="N44" s="318"/>
    </row>
    <row r="45" spans="1:14">
      <c r="A45" s="79"/>
      <c r="B45" s="79"/>
      <c r="C45" s="79"/>
      <c r="D45" s="79"/>
      <c r="E45" s="318"/>
      <c r="F45" s="318"/>
      <c r="G45" s="318"/>
      <c r="H45" s="318"/>
      <c r="I45" s="318"/>
      <c r="J45" s="318"/>
      <c r="K45" s="318"/>
      <c r="L45" s="318"/>
      <c r="M45" s="318"/>
      <c r="N45" s="318"/>
    </row>
    <row r="46" spans="1:14">
      <c r="A46" s="79"/>
      <c r="B46" s="79"/>
      <c r="C46" s="79"/>
      <c r="D46" s="79"/>
      <c r="E46" s="318"/>
      <c r="F46" s="318"/>
      <c r="G46" s="318"/>
      <c r="H46" s="318"/>
      <c r="I46" s="318"/>
      <c r="J46" s="318"/>
      <c r="K46" s="318"/>
      <c r="L46" s="318"/>
      <c r="M46" s="318"/>
      <c r="N46" s="318"/>
    </row>
    <row r="47" spans="1:14">
      <c r="A47" s="79"/>
      <c r="B47" s="79"/>
      <c r="C47" s="79"/>
      <c r="D47" s="79"/>
      <c r="E47" s="318"/>
      <c r="F47" s="318"/>
      <c r="G47" s="318"/>
      <c r="H47" s="318"/>
      <c r="I47" s="318"/>
      <c r="J47" s="318"/>
      <c r="K47" s="318"/>
      <c r="L47" s="318"/>
      <c r="M47" s="318"/>
      <c r="N47" s="318"/>
    </row>
    <row r="48" spans="1:14">
      <c r="A48" s="79"/>
      <c r="B48" s="79"/>
      <c r="C48" s="79"/>
      <c r="D48" s="79"/>
      <c r="E48" s="318"/>
      <c r="F48" s="318"/>
      <c r="G48" s="318"/>
      <c r="H48" s="318"/>
      <c r="I48" s="318"/>
      <c r="J48" s="318"/>
      <c r="K48" s="318"/>
      <c r="L48" s="318"/>
      <c r="M48" s="318"/>
      <c r="N48" s="318"/>
    </row>
    <row r="49" spans="1:14">
      <c r="A49" s="79"/>
      <c r="B49" s="79"/>
      <c r="C49" s="79"/>
      <c r="D49" s="79"/>
      <c r="E49" s="318"/>
      <c r="F49" s="318"/>
      <c r="G49" s="318"/>
      <c r="H49" s="318"/>
      <c r="I49" s="318"/>
      <c r="J49" s="318"/>
      <c r="K49" s="318"/>
      <c r="L49" s="318"/>
      <c r="M49" s="318"/>
      <c r="N49" s="318"/>
    </row>
    <row r="50" spans="1:14">
      <c r="A50" s="579"/>
      <c r="B50" s="579"/>
      <c r="C50" s="579"/>
      <c r="D50" s="579"/>
      <c r="E50" s="318"/>
      <c r="F50" s="318"/>
      <c r="G50" s="318"/>
      <c r="H50" s="318"/>
      <c r="I50" s="318"/>
      <c r="J50" s="318"/>
      <c r="K50" s="318"/>
      <c r="L50" s="318"/>
      <c r="M50" s="318"/>
      <c r="N50" s="318"/>
    </row>
    <row r="51" spans="1:14">
      <c r="A51" s="184"/>
      <c r="B51" s="318"/>
      <c r="C51" s="318"/>
      <c r="D51" s="318"/>
      <c r="E51" s="318"/>
      <c r="F51" s="318"/>
      <c r="G51" s="318"/>
      <c r="H51" s="184"/>
      <c r="I51" s="184"/>
      <c r="J51" s="184"/>
      <c r="K51" s="184"/>
      <c r="L51" s="184"/>
      <c r="M51" s="184"/>
      <c r="N51" s="184"/>
    </row>
    <row r="52" spans="1:14">
      <c r="A52" s="184"/>
      <c r="B52" s="318"/>
      <c r="C52" s="318"/>
      <c r="D52" s="318"/>
      <c r="E52" s="318"/>
      <c r="F52" s="318"/>
      <c r="G52" s="318"/>
      <c r="H52" s="184"/>
      <c r="I52" s="184"/>
      <c r="J52" s="184"/>
      <c r="K52" s="184"/>
      <c r="L52" s="184"/>
      <c r="M52" s="184"/>
      <c r="N52" s="184"/>
    </row>
    <row r="53" spans="1:14" ht="18.5">
      <c r="A53" s="187"/>
      <c r="B53" s="184"/>
      <c r="C53" s="318"/>
      <c r="D53" s="318"/>
      <c r="E53" s="318"/>
      <c r="F53" s="318"/>
      <c r="G53" s="318"/>
      <c r="H53" s="184"/>
      <c r="I53" s="184"/>
      <c r="J53" s="184"/>
      <c r="K53" s="184"/>
      <c r="L53" s="184"/>
      <c r="M53" s="184"/>
      <c r="N53" s="184"/>
    </row>
    <row r="54" spans="1:14">
      <c r="A54" s="184"/>
      <c r="B54" s="184"/>
      <c r="C54" s="318"/>
      <c r="D54" s="318"/>
      <c r="E54" s="318"/>
      <c r="F54" s="318"/>
      <c r="G54" s="318"/>
      <c r="H54" s="184"/>
      <c r="I54" s="184"/>
      <c r="J54" s="184"/>
      <c r="K54" s="184"/>
      <c r="L54" s="184"/>
      <c r="M54" s="184"/>
      <c r="N54" s="184"/>
    </row>
    <row r="55" spans="1:14" ht="18.5">
      <c r="A55" s="184"/>
      <c r="B55" s="187"/>
      <c r="C55" s="318"/>
      <c r="D55" s="318"/>
      <c r="E55" s="318"/>
      <c r="F55" s="318"/>
      <c r="G55" s="318"/>
      <c r="H55" s="184"/>
      <c r="I55" s="184"/>
      <c r="J55" s="184"/>
      <c r="K55" s="184"/>
      <c r="L55" s="184"/>
      <c r="M55" s="184"/>
      <c r="N55" s="184"/>
    </row>
    <row r="56" spans="1:14">
      <c r="A56" s="184"/>
      <c r="B56" s="184"/>
      <c r="C56" s="318"/>
      <c r="D56" s="318"/>
      <c r="E56" s="318"/>
      <c r="F56" s="318"/>
      <c r="G56" s="318"/>
      <c r="H56" s="184"/>
      <c r="I56" s="184"/>
      <c r="J56" s="184"/>
      <c r="K56" s="184"/>
      <c r="L56" s="184"/>
      <c r="M56" s="184"/>
      <c r="N56" s="184"/>
    </row>
    <row r="57" spans="1:14">
      <c r="A57" s="184"/>
      <c r="B57" s="184"/>
      <c r="C57" s="184"/>
      <c r="D57" s="184"/>
      <c r="E57" s="318"/>
      <c r="F57" s="318"/>
      <c r="G57" s="184"/>
      <c r="H57" s="184"/>
      <c r="I57" s="184"/>
      <c r="J57" s="184"/>
      <c r="K57" s="184"/>
      <c r="L57" s="184"/>
      <c r="M57" s="188"/>
      <c r="N57" s="184"/>
    </row>
    <row r="58" spans="1:14">
      <c r="A58" s="184"/>
      <c r="B58" s="184"/>
      <c r="C58" s="184"/>
      <c r="D58" s="184"/>
      <c r="E58" s="318"/>
      <c r="F58" s="318"/>
      <c r="G58" s="184"/>
      <c r="H58" s="184"/>
      <c r="I58" s="184"/>
      <c r="J58" s="184"/>
      <c r="K58" s="184"/>
      <c r="L58" s="184"/>
      <c r="M58" s="188"/>
      <c r="N58" s="184"/>
    </row>
    <row r="59" spans="1:14">
      <c r="A59" s="184"/>
      <c r="B59" s="184"/>
      <c r="C59" s="184"/>
      <c r="D59" s="184"/>
      <c r="E59" s="318"/>
      <c r="F59" s="318"/>
      <c r="G59" s="184"/>
      <c r="H59" s="184"/>
      <c r="I59" s="184"/>
      <c r="J59" s="184"/>
      <c r="K59" s="184"/>
      <c r="L59" s="184"/>
      <c r="M59" s="188"/>
      <c r="N59" s="184"/>
    </row>
    <row r="60" spans="1:14">
      <c r="A60" s="184"/>
      <c r="B60" s="184"/>
      <c r="C60" s="184"/>
      <c r="D60" s="184"/>
      <c r="E60" s="318"/>
      <c r="F60" s="318"/>
      <c r="G60" s="184"/>
      <c r="H60" s="184"/>
      <c r="I60" s="184"/>
      <c r="J60" s="184"/>
      <c r="K60" s="184"/>
      <c r="L60" s="184"/>
      <c r="M60" s="188"/>
      <c r="N60" s="184"/>
    </row>
    <row r="61" spans="1:14">
      <c r="A61" s="184"/>
      <c r="B61" s="184"/>
      <c r="C61" s="184"/>
      <c r="D61" s="184"/>
      <c r="E61" s="318"/>
      <c r="F61" s="318"/>
      <c r="G61" s="184"/>
      <c r="H61" s="184"/>
      <c r="I61" s="184"/>
      <c r="J61" s="184"/>
      <c r="K61" s="184"/>
      <c r="L61" s="184"/>
      <c r="M61" s="188"/>
      <c r="N61" s="184"/>
    </row>
    <row r="62" spans="1:14">
      <c r="A62" s="184"/>
      <c r="B62" s="184"/>
      <c r="C62" s="184"/>
      <c r="D62" s="184"/>
      <c r="E62" s="318"/>
      <c r="F62" s="318"/>
      <c r="G62" s="318"/>
      <c r="H62" s="184"/>
      <c r="I62" s="184"/>
      <c r="J62" s="184"/>
      <c r="K62" s="184"/>
      <c r="L62" s="184"/>
      <c r="M62" s="184"/>
      <c r="N62" s="184"/>
    </row>
    <row r="63" spans="1:14">
      <c r="A63" s="184"/>
      <c r="B63" s="184"/>
      <c r="C63" s="184"/>
      <c r="D63" s="184"/>
      <c r="E63" s="318"/>
      <c r="F63" s="318"/>
      <c r="G63" s="318"/>
      <c r="H63" s="184"/>
      <c r="I63" s="184"/>
      <c r="J63" s="184"/>
      <c r="K63" s="184"/>
      <c r="L63" s="184"/>
      <c r="M63" s="184"/>
      <c r="N63" s="184"/>
    </row>
  </sheetData>
  <sheetProtection algorithmName="SHA-512" hashValue="GLR5rAQj6MIowaH/4eut/EijwBOrOVW6lm9bxIZOED5Wlj+HXh6f4CfT7+ugQlsPpWIsHJA0vHcoyxaWFAtRWQ==" saltValue="btgZbHGVHqZF8rty5L0pbg==" spinCount="100000" sheet="1" objects="1" scenarios="1"/>
  <mergeCells count="25">
    <mergeCell ref="A50:D50"/>
    <mergeCell ref="N30:N31"/>
    <mergeCell ref="A31:C31"/>
    <mergeCell ref="E30:E31"/>
    <mergeCell ref="F30:F31"/>
    <mergeCell ref="H30:H31"/>
    <mergeCell ref="I30:I31"/>
    <mergeCell ref="J30:J31"/>
    <mergeCell ref="K30:K31"/>
    <mergeCell ref="M30:M31"/>
    <mergeCell ref="G30:G31"/>
    <mergeCell ref="L30:L31"/>
    <mergeCell ref="A7:N7"/>
    <mergeCell ref="A8:N8"/>
    <mergeCell ref="A10:N10"/>
    <mergeCell ref="A14:N14"/>
    <mergeCell ref="F16:G16"/>
    <mergeCell ref="M16:N16"/>
    <mergeCell ref="A12:N12"/>
    <mergeCell ref="A22:N22"/>
    <mergeCell ref="A25:N25"/>
    <mergeCell ref="A29:D29"/>
    <mergeCell ref="E29:N29"/>
    <mergeCell ref="A19:N19"/>
    <mergeCell ref="A24:N24"/>
  </mergeCells>
  <printOptions horizontalCentered="1"/>
  <pageMargins left="0.31496062992125984" right="0.31496062992125984" top="0.55118110236220474" bottom="0.35433070866141736" header="0.31496062992125984" footer="0.31496062992125984"/>
  <pageSetup paperSize="9" scale="76" fitToHeight="0" orientation="portrait" r:id="rId1"/>
  <headerFooter>
    <oddFooter>&amp;C&amp;A: &amp;P/&amp;N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tabColor rgb="FF0070C0"/>
    <pageSetUpPr fitToPage="1"/>
  </sheetPr>
  <dimension ref="A7:O68"/>
  <sheetViews>
    <sheetView showGridLines="0" zoomScale="85" zoomScaleNormal="85" workbookViewId="0">
      <selection activeCell="A25" sqref="A25:N25"/>
    </sheetView>
  </sheetViews>
  <sheetFormatPr baseColWidth="10" defaultColWidth="10.81640625" defaultRowHeight="14.5"/>
  <cols>
    <col min="1" max="1" width="19.7265625" style="55" customWidth="1"/>
    <col min="2" max="2" width="11.54296875" style="306" customWidth="1"/>
    <col min="3" max="3" width="15.453125" style="306" customWidth="1"/>
    <col min="4" max="4" width="12.54296875" style="306" customWidth="1"/>
    <col min="5" max="5" width="1.81640625" style="306" customWidth="1"/>
    <col min="6" max="7" width="7.54296875" style="306" customWidth="1"/>
    <col min="8" max="8" width="6.54296875" style="55" customWidth="1"/>
    <col min="9" max="11" width="7.54296875" style="55" customWidth="1"/>
    <col min="12" max="12" width="6.7265625" style="55" customWidth="1"/>
    <col min="13" max="13" width="6.54296875" style="55" customWidth="1"/>
    <col min="14" max="14" width="5.453125" style="55" customWidth="1"/>
    <col min="15" max="15" width="8.1796875" style="55" customWidth="1"/>
    <col min="16" max="16384" width="10.81640625" style="55"/>
  </cols>
  <sheetData>
    <row r="7" spans="1:15" ht="18.5">
      <c r="A7" s="411" t="s">
        <v>47</v>
      </c>
      <c r="B7" s="411"/>
      <c r="C7" s="411"/>
      <c r="D7" s="411"/>
      <c r="E7" s="411"/>
      <c r="F7" s="411"/>
      <c r="G7" s="411"/>
      <c r="H7" s="411"/>
      <c r="I7" s="411"/>
      <c r="J7" s="411"/>
      <c r="K7" s="411"/>
      <c r="L7" s="411"/>
      <c r="M7" s="411"/>
      <c r="N7" s="411"/>
    </row>
    <row r="8" spans="1:15" ht="14.5" customHeight="1">
      <c r="A8" s="411" t="str">
        <f>IF('Datos generales'!C15="","",'Datos generales'!C15&amp;" en " &amp;'Datos generales'!C16)</f>
        <v/>
      </c>
      <c r="B8" s="411"/>
      <c r="C8" s="411"/>
      <c r="D8" s="411"/>
      <c r="E8" s="411"/>
      <c r="F8" s="411"/>
      <c r="G8" s="411"/>
      <c r="H8" s="411"/>
      <c r="I8" s="411"/>
      <c r="J8" s="411"/>
      <c r="K8" s="411"/>
      <c r="L8" s="411"/>
      <c r="M8" s="411"/>
      <c r="N8" s="411"/>
    </row>
    <row r="10" spans="1:15" ht="18.5">
      <c r="A10" s="570" t="s">
        <v>45</v>
      </c>
      <c r="B10" s="570"/>
      <c r="C10" s="570"/>
      <c r="D10" s="570"/>
      <c r="E10" s="570"/>
      <c r="F10" s="570"/>
      <c r="G10" s="570"/>
      <c r="H10" s="570"/>
      <c r="I10" s="570"/>
      <c r="J10" s="570"/>
      <c r="K10" s="570"/>
      <c r="L10" s="570"/>
      <c r="M10" s="570"/>
      <c r="N10" s="570"/>
    </row>
    <row r="12" spans="1:15" ht="16.5" customHeight="1">
      <c r="A12" s="580" t="s">
        <v>253</v>
      </c>
      <c r="B12" s="580"/>
      <c r="C12" s="580"/>
      <c r="D12" s="580"/>
      <c r="E12" s="580"/>
      <c r="F12" s="580"/>
      <c r="G12" s="580"/>
      <c r="H12" s="580"/>
      <c r="I12" s="580"/>
      <c r="J12" s="580"/>
      <c r="K12" s="580"/>
      <c r="L12" s="580"/>
      <c r="M12" s="580"/>
      <c r="N12" s="580"/>
    </row>
    <row r="14" spans="1:15" ht="18.5">
      <c r="A14" s="573" t="str">
        <f>"Módulo 5: "&amp;'Memoria académica'!B27</f>
        <v xml:space="preserve">Módulo 5: </v>
      </c>
      <c r="B14" s="573"/>
      <c r="C14" s="573"/>
      <c r="D14" s="573"/>
      <c r="E14" s="573"/>
      <c r="F14" s="573"/>
      <c r="G14" s="573"/>
      <c r="H14" s="573"/>
      <c r="I14" s="573"/>
      <c r="J14" s="573"/>
      <c r="K14" s="573"/>
      <c r="L14" s="573"/>
      <c r="M14" s="573"/>
      <c r="N14" s="573"/>
      <c r="O14" s="125"/>
    </row>
    <row r="15" spans="1:15">
      <c r="D15" s="136"/>
    </row>
    <row r="16" spans="1:15">
      <c r="A16" s="176" t="s">
        <v>33</v>
      </c>
      <c r="B16" s="319" t="str">
        <f>IF('Memoria académica'!D27+'Memoria académica'!D28&lt;&gt;0,'Memoria académica'!D27+'Memoria académica'!D28,"")</f>
        <v/>
      </c>
      <c r="D16" s="178" t="s">
        <v>210</v>
      </c>
      <c r="F16" s="571" t="str">
        <f>IF(AND('Memoria académica'!E27="",'Memoria académica'!E28=""),"",IF(AND('Memoria académica'!E27&lt;&gt;"",'Memoria académica'!E28&lt;&gt;""),"Semipresencial",IF('Memoria académica'!E27&lt;&gt;"",'Memoria académica'!E27,'Memoria académica'!E28)))</f>
        <v/>
      </c>
      <c r="G16" s="571"/>
      <c r="I16" s="176" t="s">
        <v>212</v>
      </c>
      <c r="J16" s="189"/>
      <c r="K16" s="189"/>
      <c r="L16" s="38"/>
      <c r="M16" s="582" t="str">
        <f>IF('Memoria académica'!F27+'Memoria académica'!F28&lt;&gt;0,'Memoria académica'!F27+'Memoria académica'!F28,"")</f>
        <v/>
      </c>
      <c r="N16" s="582"/>
    </row>
    <row r="17" spans="1:15">
      <c r="D17" s="136"/>
    </row>
    <row r="18" spans="1:15">
      <c r="A18" s="176" t="s">
        <v>137</v>
      </c>
      <c r="D18" s="136"/>
    </row>
    <row r="19" spans="1:15" ht="231" customHeight="1">
      <c r="A19" s="587"/>
      <c r="B19" s="587"/>
      <c r="C19" s="587"/>
      <c r="D19" s="587"/>
      <c r="E19" s="587"/>
      <c r="F19" s="587"/>
      <c r="G19" s="587"/>
      <c r="H19" s="587"/>
      <c r="I19" s="587"/>
      <c r="J19" s="587"/>
      <c r="K19" s="587"/>
      <c r="L19" s="587"/>
      <c r="M19" s="587"/>
      <c r="N19" s="587"/>
    </row>
    <row r="20" spans="1:15" ht="15.65" customHeight="1">
      <c r="A20" s="179"/>
      <c r="B20" s="179"/>
      <c r="C20" s="179"/>
      <c r="D20" s="179"/>
      <c r="E20" s="179"/>
      <c r="F20" s="179"/>
      <c r="G20" s="179"/>
      <c r="H20" s="179"/>
      <c r="I20" s="179"/>
      <c r="J20" s="179"/>
      <c r="K20" s="179"/>
      <c r="L20" s="179"/>
      <c r="M20" s="179"/>
      <c r="N20" s="179"/>
    </row>
    <row r="21" spans="1:15">
      <c r="A21" s="176" t="s">
        <v>138</v>
      </c>
      <c r="D21" s="136"/>
    </row>
    <row r="22" spans="1:15" ht="117" customHeight="1">
      <c r="A22" s="577"/>
      <c r="B22" s="577"/>
      <c r="C22" s="577"/>
      <c r="D22" s="577"/>
      <c r="E22" s="577"/>
      <c r="F22" s="577"/>
      <c r="G22" s="577"/>
      <c r="H22" s="577"/>
      <c r="I22" s="577"/>
      <c r="J22" s="577"/>
      <c r="K22" s="577"/>
      <c r="L22" s="577"/>
      <c r="M22" s="577"/>
      <c r="N22" s="577"/>
    </row>
    <row r="23" spans="1:15">
      <c r="A23" s="180"/>
      <c r="D23" s="136"/>
    </row>
    <row r="24" spans="1:15" s="166" customFormat="1">
      <c r="A24" s="585" t="s">
        <v>319</v>
      </c>
      <c r="B24" s="585"/>
      <c r="C24" s="585"/>
      <c r="D24" s="585"/>
      <c r="E24" s="585"/>
      <c r="F24" s="585"/>
      <c r="G24" s="585"/>
      <c r="H24" s="585"/>
      <c r="I24" s="585"/>
      <c r="J24" s="585"/>
      <c r="K24" s="585"/>
      <c r="L24" s="585"/>
      <c r="M24" s="585"/>
      <c r="N24" s="585"/>
    </row>
    <row r="25" spans="1:15" ht="147" customHeight="1">
      <c r="A25" s="578"/>
      <c r="B25" s="578"/>
      <c r="C25" s="578"/>
      <c r="D25" s="578"/>
      <c r="E25" s="578"/>
      <c r="F25" s="578"/>
      <c r="G25" s="578"/>
      <c r="H25" s="578"/>
      <c r="I25" s="578"/>
      <c r="J25" s="578"/>
      <c r="K25" s="578"/>
      <c r="L25" s="578"/>
      <c r="M25" s="578"/>
      <c r="N25" s="578"/>
    </row>
    <row r="26" spans="1:15" ht="16.5" customHeight="1">
      <c r="A26" s="181"/>
      <c r="B26" s="181"/>
      <c r="C26" s="181"/>
      <c r="D26" s="181"/>
      <c r="E26" s="181"/>
      <c r="F26" s="181"/>
      <c r="G26" s="181"/>
      <c r="H26" s="181"/>
      <c r="I26" s="181"/>
      <c r="J26" s="181"/>
      <c r="K26" s="181"/>
      <c r="L26" s="181"/>
      <c r="M26" s="181"/>
      <c r="N26" s="181"/>
    </row>
    <row r="28" spans="1:15" s="76" customFormat="1"/>
    <row r="29" spans="1:15">
      <c r="A29" s="574"/>
      <c r="B29" s="575"/>
      <c r="C29" s="575"/>
      <c r="D29" s="575"/>
      <c r="E29" s="576"/>
      <c r="F29" s="576"/>
      <c r="G29" s="576"/>
      <c r="H29" s="576"/>
      <c r="I29" s="576"/>
      <c r="J29" s="576"/>
      <c r="K29" s="576"/>
      <c r="L29" s="576"/>
      <c r="M29" s="576"/>
      <c r="N29" s="576"/>
      <c r="O29" s="185"/>
    </row>
    <row r="30" spans="1:15">
      <c r="A30" s="318"/>
      <c r="B30" s="318"/>
      <c r="C30" s="318"/>
      <c r="D30" s="318"/>
      <c r="E30" s="569"/>
      <c r="F30" s="569"/>
      <c r="G30" s="569"/>
      <c r="H30" s="569"/>
      <c r="I30" s="569"/>
      <c r="J30" s="569"/>
      <c r="K30" s="569"/>
      <c r="L30" s="569"/>
      <c r="M30" s="569"/>
      <c r="N30" s="569"/>
    </row>
    <row r="31" spans="1:15">
      <c r="A31" s="583"/>
      <c r="B31" s="584"/>
      <c r="C31" s="584"/>
      <c r="D31" s="186"/>
      <c r="E31" s="569"/>
      <c r="F31" s="569"/>
      <c r="G31" s="569"/>
      <c r="H31" s="569"/>
      <c r="I31" s="569"/>
      <c r="J31" s="569"/>
      <c r="K31" s="569"/>
      <c r="L31" s="569"/>
      <c r="M31" s="569"/>
      <c r="N31" s="569"/>
    </row>
    <row r="32" spans="1:15">
      <c r="A32" s="79"/>
      <c r="B32" s="79"/>
      <c r="C32" s="79"/>
      <c r="D32" s="79"/>
      <c r="E32" s="318"/>
      <c r="F32" s="318"/>
      <c r="G32" s="318"/>
      <c r="H32" s="318"/>
      <c r="I32" s="318"/>
      <c r="J32" s="318"/>
      <c r="K32" s="318"/>
      <c r="L32" s="318"/>
      <c r="M32" s="318"/>
      <c r="N32" s="318"/>
    </row>
    <row r="33" spans="1:14">
      <c r="A33" s="79"/>
      <c r="B33" s="79"/>
      <c r="C33" s="79"/>
      <c r="D33" s="79"/>
      <c r="E33" s="318"/>
      <c r="F33" s="318"/>
      <c r="G33" s="318"/>
      <c r="H33" s="318"/>
      <c r="I33" s="318"/>
      <c r="J33" s="318"/>
      <c r="K33" s="318"/>
      <c r="L33" s="318"/>
      <c r="M33" s="318"/>
      <c r="N33" s="318"/>
    </row>
    <row r="34" spans="1:14">
      <c r="A34" s="79"/>
      <c r="B34" s="79"/>
      <c r="C34" s="79"/>
      <c r="D34" s="79"/>
      <c r="E34" s="318"/>
      <c r="F34" s="318"/>
      <c r="G34" s="318"/>
      <c r="H34" s="318"/>
      <c r="I34" s="318"/>
      <c r="J34" s="318"/>
      <c r="K34" s="318"/>
      <c r="L34" s="318"/>
      <c r="M34" s="318"/>
      <c r="N34" s="318"/>
    </row>
    <row r="35" spans="1:14">
      <c r="A35" s="79"/>
      <c r="B35" s="79"/>
      <c r="C35" s="79"/>
      <c r="D35" s="79"/>
      <c r="E35" s="318"/>
      <c r="F35" s="318"/>
      <c r="G35" s="318"/>
      <c r="H35" s="318"/>
      <c r="I35" s="318"/>
      <c r="J35" s="318"/>
      <c r="K35" s="318"/>
      <c r="L35" s="318"/>
      <c r="M35" s="318"/>
      <c r="N35" s="318"/>
    </row>
    <row r="36" spans="1:14">
      <c r="A36" s="79"/>
      <c r="B36" s="79"/>
      <c r="C36" s="79"/>
      <c r="D36" s="79"/>
      <c r="E36" s="318"/>
      <c r="F36" s="318"/>
      <c r="G36" s="318"/>
      <c r="H36" s="318"/>
      <c r="I36" s="318"/>
      <c r="J36" s="318"/>
      <c r="K36" s="318"/>
      <c r="L36" s="318"/>
      <c r="M36" s="318"/>
      <c r="N36" s="318"/>
    </row>
    <row r="37" spans="1:14">
      <c r="A37" s="79"/>
      <c r="B37" s="79"/>
      <c r="C37" s="79"/>
      <c r="D37" s="79"/>
      <c r="E37" s="318"/>
      <c r="F37" s="318"/>
      <c r="G37" s="318"/>
      <c r="H37" s="318"/>
      <c r="I37" s="318"/>
      <c r="J37" s="318"/>
      <c r="K37" s="318"/>
      <c r="L37" s="318"/>
      <c r="M37" s="318"/>
      <c r="N37" s="318"/>
    </row>
    <row r="38" spans="1:14">
      <c r="A38" s="79"/>
      <c r="B38" s="79"/>
      <c r="C38" s="79"/>
      <c r="D38" s="79"/>
      <c r="E38" s="318"/>
      <c r="F38" s="318"/>
      <c r="G38" s="318"/>
      <c r="H38" s="318"/>
      <c r="I38" s="318"/>
      <c r="J38" s="318"/>
      <c r="K38" s="318"/>
      <c r="L38" s="318"/>
      <c r="M38" s="318"/>
      <c r="N38" s="318"/>
    </row>
    <row r="39" spans="1:14">
      <c r="A39" s="79"/>
      <c r="B39" s="79"/>
      <c r="C39" s="79"/>
      <c r="D39" s="79"/>
      <c r="E39" s="318"/>
      <c r="F39" s="318"/>
      <c r="G39" s="318"/>
      <c r="H39" s="318"/>
      <c r="I39" s="318"/>
      <c r="J39" s="318"/>
      <c r="K39" s="318"/>
      <c r="L39" s="318"/>
      <c r="M39" s="318"/>
      <c r="N39" s="318"/>
    </row>
    <row r="40" spans="1:14">
      <c r="A40" s="79"/>
      <c r="B40" s="79"/>
      <c r="C40" s="79"/>
      <c r="D40" s="79"/>
      <c r="E40" s="318"/>
      <c r="F40" s="318"/>
      <c r="G40" s="318"/>
      <c r="H40" s="318"/>
      <c r="I40" s="318"/>
      <c r="J40" s="318"/>
      <c r="K40" s="318"/>
      <c r="L40" s="318"/>
      <c r="M40" s="318"/>
      <c r="N40" s="318"/>
    </row>
    <row r="41" spans="1:14">
      <c r="A41" s="79"/>
      <c r="B41" s="79"/>
      <c r="C41" s="79"/>
      <c r="D41" s="79"/>
      <c r="E41" s="318"/>
      <c r="F41" s="318"/>
      <c r="G41" s="318"/>
      <c r="H41" s="318"/>
      <c r="I41" s="318"/>
      <c r="J41" s="318"/>
      <c r="K41" s="318"/>
      <c r="L41" s="318"/>
      <c r="M41" s="318"/>
      <c r="N41" s="318"/>
    </row>
    <row r="42" spans="1:14">
      <c r="A42" s="79"/>
      <c r="B42" s="79"/>
      <c r="C42" s="79"/>
      <c r="D42" s="79"/>
      <c r="E42" s="318"/>
      <c r="F42" s="318"/>
      <c r="G42" s="318"/>
      <c r="H42" s="318"/>
      <c r="I42" s="318"/>
      <c r="J42" s="318"/>
      <c r="K42" s="318"/>
      <c r="L42" s="318"/>
      <c r="M42" s="318"/>
      <c r="N42" s="318"/>
    </row>
    <row r="43" spans="1:14">
      <c r="A43" s="79"/>
      <c r="B43" s="79"/>
      <c r="C43" s="79"/>
      <c r="D43" s="79"/>
      <c r="E43" s="318"/>
      <c r="F43" s="318"/>
      <c r="G43" s="318"/>
      <c r="H43" s="318"/>
      <c r="I43" s="318"/>
      <c r="J43" s="318"/>
      <c r="K43" s="318"/>
      <c r="L43" s="318"/>
      <c r="M43" s="318"/>
      <c r="N43" s="318"/>
    </row>
    <row r="44" spans="1:14">
      <c r="A44" s="79"/>
      <c r="B44" s="79"/>
      <c r="C44" s="79"/>
      <c r="D44" s="79"/>
      <c r="E44" s="318"/>
      <c r="F44" s="318"/>
      <c r="G44" s="318"/>
      <c r="H44" s="318"/>
      <c r="I44" s="318"/>
      <c r="J44" s="318"/>
      <c r="K44" s="318"/>
      <c r="L44" s="318"/>
      <c r="M44" s="318"/>
      <c r="N44" s="318"/>
    </row>
    <row r="45" spans="1:14">
      <c r="A45" s="79"/>
      <c r="B45" s="79"/>
      <c r="C45" s="79"/>
      <c r="D45" s="79"/>
      <c r="E45" s="318"/>
      <c r="F45" s="318"/>
      <c r="G45" s="318"/>
      <c r="H45" s="318"/>
      <c r="I45" s="318"/>
      <c r="J45" s="318"/>
      <c r="K45" s="318"/>
      <c r="L45" s="318"/>
      <c r="M45" s="318"/>
      <c r="N45" s="318"/>
    </row>
    <row r="46" spans="1:14">
      <c r="A46" s="79"/>
      <c r="B46" s="79"/>
      <c r="C46" s="79"/>
      <c r="D46" s="79"/>
      <c r="E46" s="318"/>
      <c r="F46" s="318"/>
      <c r="G46" s="318"/>
      <c r="H46" s="318"/>
      <c r="I46" s="318"/>
      <c r="J46" s="318"/>
      <c r="K46" s="318"/>
      <c r="L46" s="318"/>
      <c r="M46" s="318"/>
      <c r="N46" s="318"/>
    </row>
    <row r="47" spans="1:14">
      <c r="A47" s="79"/>
      <c r="B47" s="79"/>
      <c r="C47" s="79"/>
      <c r="D47" s="79"/>
      <c r="E47" s="318"/>
      <c r="F47" s="318"/>
      <c r="G47" s="318"/>
      <c r="H47" s="318"/>
      <c r="I47" s="318"/>
      <c r="J47" s="318"/>
      <c r="K47" s="318"/>
      <c r="L47" s="318"/>
      <c r="M47" s="318"/>
      <c r="N47" s="318"/>
    </row>
    <row r="48" spans="1:14">
      <c r="A48" s="79"/>
      <c r="B48" s="79"/>
      <c r="C48" s="79"/>
      <c r="D48" s="79"/>
      <c r="E48" s="318"/>
      <c r="F48" s="318"/>
      <c r="G48" s="318"/>
      <c r="H48" s="318"/>
      <c r="I48" s="318"/>
      <c r="J48" s="318"/>
      <c r="K48" s="318"/>
      <c r="L48" s="318"/>
      <c r="M48" s="318"/>
      <c r="N48" s="318"/>
    </row>
    <row r="49" spans="1:14">
      <c r="A49" s="79"/>
      <c r="B49" s="79"/>
      <c r="C49" s="79"/>
      <c r="D49" s="79"/>
      <c r="E49" s="318"/>
      <c r="F49" s="318"/>
      <c r="G49" s="318"/>
      <c r="H49" s="318"/>
      <c r="I49" s="318"/>
      <c r="J49" s="318"/>
      <c r="K49" s="318"/>
      <c r="L49" s="318"/>
      <c r="M49" s="318"/>
      <c r="N49" s="318"/>
    </row>
    <row r="50" spans="1:14">
      <c r="A50" s="579"/>
      <c r="B50" s="579"/>
      <c r="C50" s="579"/>
      <c r="D50" s="579"/>
      <c r="E50" s="318"/>
      <c r="F50" s="318"/>
      <c r="G50" s="318"/>
      <c r="H50" s="318"/>
      <c r="I50" s="318"/>
      <c r="J50" s="318"/>
      <c r="K50" s="318"/>
      <c r="L50" s="318"/>
      <c r="M50" s="318"/>
      <c r="N50" s="318"/>
    </row>
    <row r="51" spans="1:14" ht="18.5">
      <c r="A51" s="187"/>
      <c r="B51" s="184"/>
      <c r="C51" s="318"/>
      <c r="D51" s="318"/>
      <c r="E51" s="318"/>
      <c r="F51" s="318"/>
      <c r="G51" s="318"/>
      <c r="H51" s="184"/>
      <c r="I51" s="184"/>
      <c r="J51" s="184"/>
      <c r="K51" s="184"/>
      <c r="L51" s="184"/>
      <c r="M51" s="184"/>
      <c r="N51" s="184"/>
    </row>
    <row r="52" spans="1:14">
      <c r="A52" s="184"/>
      <c r="B52" s="184"/>
      <c r="C52" s="318"/>
      <c r="D52" s="318"/>
      <c r="E52" s="318"/>
      <c r="F52" s="318"/>
      <c r="G52" s="318"/>
      <c r="H52" s="184"/>
      <c r="I52" s="184"/>
      <c r="J52" s="184"/>
      <c r="K52" s="184"/>
      <c r="L52" s="184"/>
      <c r="M52" s="184"/>
      <c r="N52" s="184"/>
    </row>
    <row r="53" spans="1:14">
      <c r="A53" s="184"/>
      <c r="B53" s="184"/>
      <c r="C53" s="184"/>
      <c r="D53" s="184"/>
      <c r="E53" s="318"/>
      <c r="F53" s="318"/>
      <c r="G53" s="318"/>
      <c r="H53" s="184"/>
      <c r="I53" s="184"/>
      <c r="J53" s="184"/>
      <c r="K53" s="184"/>
      <c r="L53" s="184"/>
      <c r="M53" s="184"/>
      <c r="N53" s="184"/>
    </row>
    <row r="54" spans="1:14">
      <c r="A54" s="184"/>
      <c r="B54" s="184"/>
      <c r="C54" s="184"/>
      <c r="D54" s="184"/>
      <c r="E54" s="318"/>
      <c r="F54" s="318"/>
      <c r="G54" s="318"/>
      <c r="H54" s="184"/>
      <c r="I54" s="184"/>
      <c r="J54" s="184"/>
      <c r="K54" s="184"/>
      <c r="L54" s="184"/>
      <c r="M54" s="184"/>
      <c r="N54" s="184"/>
    </row>
    <row r="55" spans="1:14" ht="18.5">
      <c r="A55" s="184"/>
      <c r="B55" s="187"/>
      <c r="C55" s="318"/>
      <c r="D55" s="318"/>
      <c r="E55" s="318"/>
      <c r="F55" s="318"/>
      <c r="G55" s="318"/>
      <c r="H55" s="184"/>
      <c r="I55" s="184"/>
      <c r="J55" s="184"/>
      <c r="K55" s="184"/>
      <c r="L55" s="184"/>
      <c r="M55" s="184"/>
      <c r="N55" s="184"/>
    </row>
    <row r="56" spans="1:14">
      <c r="A56" s="184"/>
      <c r="B56" s="184"/>
      <c r="C56" s="318"/>
      <c r="D56" s="318"/>
      <c r="E56" s="318"/>
      <c r="F56" s="318"/>
      <c r="G56" s="318"/>
      <c r="H56" s="184"/>
      <c r="I56" s="184"/>
      <c r="J56" s="184"/>
      <c r="K56" s="184"/>
      <c r="L56" s="184"/>
      <c r="M56" s="184"/>
      <c r="N56" s="184"/>
    </row>
    <row r="57" spans="1:14">
      <c r="A57" s="184"/>
      <c r="B57" s="184"/>
      <c r="C57" s="184"/>
      <c r="D57" s="184"/>
      <c r="E57" s="318"/>
      <c r="F57" s="318"/>
      <c r="G57" s="184"/>
      <c r="H57" s="184"/>
      <c r="I57" s="184"/>
      <c r="J57" s="184"/>
      <c r="K57" s="184"/>
      <c r="L57" s="184"/>
      <c r="M57" s="188"/>
      <c r="N57" s="184"/>
    </row>
    <row r="58" spans="1:14">
      <c r="A58" s="184"/>
      <c r="B58" s="184"/>
      <c r="C58" s="184"/>
      <c r="D58" s="184"/>
      <c r="E58" s="318"/>
      <c r="F58" s="318"/>
      <c r="G58" s="184"/>
      <c r="H58" s="184"/>
      <c r="I58" s="184"/>
      <c r="J58" s="184"/>
      <c r="K58" s="184"/>
      <c r="L58" s="184"/>
      <c r="M58" s="188"/>
      <c r="N58" s="184"/>
    </row>
    <row r="59" spans="1:14">
      <c r="A59" s="184"/>
      <c r="B59" s="184"/>
      <c r="C59" s="184"/>
      <c r="D59" s="184"/>
      <c r="E59" s="318"/>
      <c r="F59" s="318"/>
      <c r="G59" s="184"/>
      <c r="H59" s="184"/>
      <c r="I59" s="184"/>
      <c r="J59" s="184"/>
      <c r="K59" s="184"/>
      <c r="L59" s="184"/>
      <c r="M59" s="188"/>
      <c r="N59" s="184"/>
    </row>
    <row r="60" spans="1:14">
      <c r="A60" s="184"/>
      <c r="B60" s="184"/>
      <c r="C60" s="184"/>
      <c r="D60" s="184"/>
      <c r="E60" s="318"/>
      <c r="F60" s="318"/>
      <c r="G60" s="184"/>
      <c r="H60" s="184"/>
      <c r="I60" s="184"/>
      <c r="J60" s="184"/>
      <c r="K60" s="184"/>
      <c r="L60" s="184"/>
      <c r="M60" s="188"/>
      <c r="N60" s="184"/>
    </row>
    <row r="61" spans="1:14">
      <c r="A61" s="184"/>
      <c r="B61" s="184"/>
      <c r="C61" s="184"/>
      <c r="D61" s="184"/>
      <c r="E61" s="318"/>
      <c r="F61" s="318"/>
      <c r="G61" s="184"/>
      <c r="H61" s="184"/>
      <c r="I61" s="184"/>
      <c r="J61" s="184"/>
      <c r="K61" s="184"/>
      <c r="L61" s="184"/>
      <c r="M61" s="188"/>
      <c r="N61" s="184"/>
    </row>
    <row r="62" spans="1:14">
      <c r="A62" s="184"/>
      <c r="B62" s="184"/>
      <c r="C62" s="184"/>
      <c r="D62" s="184"/>
      <c r="E62" s="318"/>
      <c r="F62" s="318"/>
      <c r="G62" s="318"/>
      <c r="H62" s="184"/>
      <c r="I62" s="184"/>
      <c r="J62" s="184"/>
      <c r="K62" s="184"/>
      <c r="L62" s="184"/>
      <c r="M62" s="184"/>
      <c r="N62" s="184"/>
    </row>
    <row r="63" spans="1:14">
      <c r="A63" s="184"/>
      <c r="B63" s="184"/>
      <c r="C63" s="184"/>
      <c r="D63" s="184"/>
      <c r="E63" s="318"/>
      <c r="F63" s="318"/>
      <c r="G63" s="318"/>
      <c r="H63" s="184"/>
      <c r="I63" s="184"/>
      <c r="J63" s="184"/>
      <c r="K63" s="184"/>
      <c r="L63" s="184"/>
      <c r="M63" s="184"/>
      <c r="N63" s="184"/>
    </row>
    <row r="64" spans="1:14">
      <c r="A64" s="146"/>
      <c r="B64" s="322"/>
      <c r="C64" s="322"/>
      <c r="D64" s="322"/>
      <c r="E64" s="322"/>
      <c r="F64" s="322"/>
      <c r="G64" s="322"/>
      <c r="H64" s="146"/>
      <c r="I64" s="146"/>
      <c r="J64" s="146"/>
      <c r="K64" s="146"/>
      <c r="L64" s="146"/>
      <c r="M64" s="146"/>
      <c r="N64" s="146"/>
    </row>
    <row r="65" spans="1:14">
      <c r="A65" s="146"/>
      <c r="B65" s="322"/>
      <c r="C65" s="322"/>
      <c r="D65" s="322"/>
      <c r="E65" s="322"/>
      <c r="F65" s="322"/>
      <c r="G65" s="322"/>
      <c r="H65" s="146"/>
      <c r="I65" s="146"/>
      <c r="J65" s="146"/>
      <c r="K65" s="146"/>
      <c r="L65" s="146"/>
      <c r="M65" s="146"/>
      <c r="N65" s="146"/>
    </row>
    <row r="66" spans="1:14">
      <c r="A66" s="146"/>
      <c r="B66" s="322"/>
      <c r="C66" s="322"/>
      <c r="D66" s="322"/>
      <c r="E66" s="322"/>
      <c r="F66" s="322"/>
      <c r="G66" s="322"/>
      <c r="H66" s="146"/>
      <c r="I66" s="146"/>
      <c r="J66" s="146"/>
      <c r="K66" s="146"/>
      <c r="L66" s="146"/>
      <c r="M66" s="146"/>
      <c r="N66" s="146"/>
    </row>
    <row r="67" spans="1:14">
      <c r="A67" s="146"/>
      <c r="B67" s="322"/>
      <c r="C67" s="322"/>
      <c r="D67" s="322"/>
      <c r="E67" s="322"/>
      <c r="F67" s="322"/>
      <c r="G67" s="322"/>
      <c r="H67" s="146"/>
      <c r="I67" s="146"/>
      <c r="J67" s="146"/>
      <c r="K67" s="146"/>
      <c r="L67" s="146"/>
      <c r="M67" s="146"/>
      <c r="N67" s="146"/>
    </row>
    <row r="68" spans="1:14">
      <c r="A68" s="146"/>
      <c r="B68" s="322"/>
      <c r="C68" s="322"/>
      <c r="D68" s="322"/>
      <c r="E68" s="322"/>
      <c r="F68" s="322"/>
      <c r="G68" s="322"/>
      <c r="H68" s="146"/>
      <c r="I68" s="146"/>
      <c r="J68" s="146"/>
      <c r="K68" s="146"/>
      <c r="L68" s="146"/>
      <c r="M68" s="146"/>
      <c r="N68" s="146"/>
    </row>
  </sheetData>
  <sheetProtection algorithmName="SHA-512" hashValue="qrjgtga1HvfZHKRFrzHJ8RAg0VSMm3QqhLfp16ZIWipYl5nJ7Cw1c0TQ9LgxGEnfx8p3wQXTMFIqrFa7x+5thg==" saltValue="5mlKgvVoGCq8Ihd1rNBGGQ==" spinCount="100000" sheet="1" objects="1" scenarios="1"/>
  <mergeCells count="25">
    <mergeCell ref="A50:D50"/>
    <mergeCell ref="N30:N31"/>
    <mergeCell ref="A31:C31"/>
    <mergeCell ref="E30:E31"/>
    <mergeCell ref="F30:F31"/>
    <mergeCell ref="H30:H31"/>
    <mergeCell ref="I30:I31"/>
    <mergeCell ref="J30:J31"/>
    <mergeCell ref="K30:K31"/>
    <mergeCell ref="M30:M31"/>
    <mergeCell ref="G30:G31"/>
    <mergeCell ref="L30:L31"/>
    <mergeCell ref="A7:N7"/>
    <mergeCell ref="A8:N8"/>
    <mergeCell ref="A10:N10"/>
    <mergeCell ref="A14:N14"/>
    <mergeCell ref="F16:G16"/>
    <mergeCell ref="M16:N16"/>
    <mergeCell ref="A12:N12"/>
    <mergeCell ref="A22:N22"/>
    <mergeCell ref="A25:N25"/>
    <mergeCell ref="A29:D29"/>
    <mergeCell ref="E29:N29"/>
    <mergeCell ref="A19:N19"/>
    <mergeCell ref="A24:N24"/>
  </mergeCells>
  <printOptions horizontalCentered="1"/>
  <pageMargins left="0.31496062992125984" right="0.31496062992125984" top="0.55118110236220474" bottom="0.35433070866141736" header="0.31496062992125984" footer="0.31496062992125984"/>
  <pageSetup paperSize="9" scale="78" fitToHeight="0" orientation="portrait" r:id="rId1"/>
  <headerFooter>
    <oddFooter>&amp;C&amp;A: &amp;P/&amp;N</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tabColor rgb="FF0070C0"/>
    <pageSetUpPr fitToPage="1"/>
  </sheetPr>
  <dimension ref="A7:O63"/>
  <sheetViews>
    <sheetView showGridLines="0" topLeftCell="A19" zoomScale="85" zoomScaleNormal="85" workbookViewId="0">
      <selection activeCell="A25" sqref="A25:N25"/>
    </sheetView>
  </sheetViews>
  <sheetFormatPr baseColWidth="10" defaultColWidth="10.81640625" defaultRowHeight="14.5"/>
  <cols>
    <col min="1" max="1" width="20.1796875" style="55" customWidth="1"/>
    <col min="2" max="2" width="11.1796875" style="306" customWidth="1"/>
    <col min="3" max="3" width="14.453125" style="306" customWidth="1"/>
    <col min="4" max="4" width="12.81640625" style="306" customWidth="1"/>
    <col min="5" max="5" width="1.453125" style="306" customWidth="1"/>
    <col min="6" max="7" width="7.54296875" style="306" customWidth="1"/>
    <col min="8" max="11" width="7.54296875" style="55" customWidth="1"/>
    <col min="12" max="12" width="6.54296875" style="55" customWidth="1"/>
    <col min="13" max="13" width="6.7265625" style="55" customWidth="1"/>
    <col min="14" max="14" width="5.81640625" style="55" customWidth="1"/>
    <col min="15" max="15" width="8.1796875" style="55" customWidth="1"/>
    <col min="16" max="16384" width="10.81640625" style="55"/>
  </cols>
  <sheetData>
    <row r="7" spans="1:15" ht="18.5">
      <c r="A7" s="411" t="s">
        <v>47</v>
      </c>
      <c r="B7" s="411"/>
      <c r="C7" s="411"/>
      <c r="D7" s="411"/>
      <c r="E7" s="411"/>
      <c r="F7" s="411"/>
      <c r="G7" s="411"/>
      <c r="H7" s="411"/>
      <c r="I7" s="411"/>
      <c r="J7" s="411"/>
      <c r="K7" s="411"/>
      <c r="L7" s="411"/>
      <c r="M7" s="411"/>
      <c r="N7" s="411"/>
    </row>
    <row r="8" spans="1:15" ht="14.5" customHeight="1">
      <c r="A8" s="411" t="str">
        <f>IF('Datos generales'!C15="","",'Datos generales'!C15&amp;" en " &amp;'Datos generales'!C16)</f>
        <v/>
      </c>
      <c r="B8" s="411"/>
      <c r="C8" s="411"/>
      <c r="D8" s="411"/>
      <c r="E8" s="411"/>
      <c r="F8" s="411"/>
      <c r="G8" s="411"/>
      <c r="H8" s="411"/>
      <c r="I8" s="411"/>
      <c r="J8" s="411"/>
      <c r="K8" s="411"/>
      <c r="L8" s="411"/>
      <c r="M8" s="411"/>
      <c r="N8" s="411"/>
    </row>
    <row r="10" spans="1:15" ht="18.5">
      <c r="A10" s="570" t="s">
        <v>45</v>
      </c>
      <c r="B10" s="570"/>
      <c r="C10" s="570"/>
      <c r="D10" s="570"/>
      <c r="E10" s="570"/>
      <c r="F10" s="570"/>
      <c r="G10" s="570"/>
      <c r="H10" s="570"/>
      <c r="I10" s="570"/>
      <c r="J10" s="570"/>
      <c r="K10" s="570"/>
      <c r="L10" s="570"/>
      <c r="M10" s="570"/>
      <c r="N10" s="570"/>
    </row>
    <row r="12" spans="1:15" ht="16.5" customHeight="1">
      <c r="A12" s="580" t="s">
        <v>253</v>
      </c>
      <c r="B12" s="580"/>
      <c r="C12" s="580"/>
      <c r="D12" s="580"/>
      <c r="E12" s="580"/>
      <c r="F12" s="580"/>
      <c r="G12" s="580"/>
      <c r="H12" s="580"/>
      <c r="I12" s="580"/>
      <c r="J12" s="580"/>
      <c r="K12" s="580"/>
      <c r="L12" s="580"/>
      <c r="M12" s="580"/>
      <c r="N12" s="580"/>
    </row>
    <row r="14" spans="1:15" ht="18.5">
      <c r="A14" s="573" t="str">
        <f>"Módulo 6: "&amp;'Memoria académica'!B29</f>
        <v xml:space="preserve">Módulo 6: </v>
      </c>
      <c r="B14" s="573"/>
      <c r="C14" s="573"/>
      <c r="D14" s="573"/>
      <c r="E14" s="573"/>
      <c r="F14" s="573"/>
      <c r="G14" s="573"/>
      <c r="H14" s="573"/>
      <c r="I14" s="573"/>
      <c r="J14" s="573"/>
      <c r="K14" s="573"/>
      <c r="L14" s="573"/>
      <c r="M14" s="573"/>
      <c r="N14" s="573"/>
      <c r="O14" s="125"/>
    </row>
    <row r="15" spans="1:15">
      <c r="D15" s="136"/>
    </row>
    <row r="16" spans="1:15">
      <c r="A16" s="176" t="s">
        <v>33</v>
      </c>
      <c r="B16" s="319" t="str">
        <f>IF('Memoria académica'!D29+'Memoria académica'!D30&lt;&gt;0,'Memoria académica'!D29+'Memoria académica'!D30,"")</f>
        <v/>
      </c>
      <c r="D16" s="178" t="s">
        <v>210</v>
      </c>
      <c r="F16" s="571" t="str">
        <f>IF(AND('Memoria académica'!E29="",'Memoria académica'!E30=""),"",IF(AND('Memoria académica'!E29&lt;&gt;"",'Memoria académica'!E30&lt;&gt;""),"Semipresencial",IF('Memoria académica'!E29&lt;&gt;"",'Memoria académica'!E29,'Memoria académica'!E30)))</f>
        <v/>
      </c>
      <c r="G16" s="571"/>
      <c r="I16" s="176" t="s">
        <v>212</v>
      </c>
      <c r="J16" s="189"/>
      <c r="K16" s="189"/>
      <c r="L16" s="38"/>
      <c r="M16" s="582" t="str">
        <f>IF('Memoria académica'!F29+'Memoria académica'!F30&lt;&gt;0,'Memoria académica'!F29+'Memoria académica'!F30,"")</f>
        <v/>
      </c>
      <c r="N16" s="582"/>
    </row>
    <row r="17" spans="1:15">
      <c r="D17" s="136"/>
    </row>
    <row r="18" spans="1:15">
      <c r="A18" s="176" t="s">
        <v>137</v>
      </c>
      <c r="D18" s="136"/>
    </row>
    <row r="19" spans="1:15" ht="231" customHeight="1">
      <c r="A19" s="587"/>
      <c r="B19" s="587"/>
      <c r="C19" s="587"/>
      <c r="D19" s="587"/>
      <c r="E19" s="587"/>
      <c r="F19" s="587"/>
      <c r="G19" s="587"/>
      <c r="H19" s="587"/>
      <c r="I19" s="587"/>
      <c r="J19" s="587"/>
      <c r="K19" s="587"/>
      <c r="L19" s="587"/>
      <c r="M19" s="587"/>
      <c r="N19" s="587"/>
    </row>
    <row r="20" spans="1:15" ht="15.65" customHeight="1">
      <c r="A20" s="179"/>
      <c r="B20" s="179"/>
      <c r="C20" s="179"/>
      <c r="D20" s="179"/>
      <c r="E20" s="179"/>
      <c r="F20" s="179"/>
      <c r="G20" s="179"/>
      <c r="H20" s="179"/>
      <c r="I20" s="179"/>
      <c r="J20" s="179"/>
      <c r="K20" s="179"/>
      <c r="L20" s="179"/>
      <c r="M20" s="179"/>
      <c r="N20" s="179"/>
    </row>
    <row r="21" spans="1:15">
      <c r="A21" s="176" t="s">
        <v>138</v>
      </c>
      <c r="D21" s="136"/>
    </row>
    <row r="22" spans="1:15" ht="117" customHeight="1">
      <c r="A22" s="577"/>
      <c r="B22" s="577"/>
      <c r="C22" s="577"/>
      <c r="D22" s="577"/>
      <c r="E22" s="577"/>
      <c r="F22" s="577"/>
      <c r="G22" s="577"/>
      <c r="H22" s="577"/>
      <c r="I22" s="577"/>
      <c r="J22" s="577"/>
      <c r="K22" s="577"/>
      <c r="L22" s="577"/>
      <c r="M22" s="577"/>
      <c r="N22" s="577"/>
    </row>
    <row r="23" spans="1:15">
      <c r="A23" s="180"/>
      <c r="D23" s="136"/>
    </row>
    <row r="24" spans="1:15" s="166" customFormat="1">
      <c r="A24" s="585" t="s">
        <v>319</v>
      </c>
      <c r="B24" s="585"/>
      <c r="C24" s="585"/>
      <c r="D24" s="585"/>
      <c r="E24" s="585"/>
      <c r="F24" s="585"/>
      <c r="G24" s="585"/>
      <c r="H24" s="585"/>
      <c r="I24" s="585"/>
      <c r="J24" s="585"/>
      <c r="K24" s="585"/>
      <c r="L24" s="585"/>
      <c r="M24" s="585"/>
      <c r="N24" s="585"/>
    </row>
    <row r="25" spans="1:15" ht="147" customHeight="1">
      <c r="A25" s="578"/>
      <c r="B25" s="578"/>
      <c r="C25" s="578"/>
      <c r="D25" s="578"/>
      <c r="E25" s="578"/>
      <c r="F25" s="578"/>
      <c r="G25" s="578"/>
      <c r="H25" s="578"/>
      <c r="I25" s="578"/>
      <c r="J25" s="578"/>
      <c r="K25" s="578"/>
      <c r="L25" s="578"/>
      <c r="M25" s="578"/>
      <c r="N25" s="578"/>
    </row>
    <row r="26" spans="1:15" ht="16.5" customHeight="1">
      <c r="A26" s="181"/>
      <c r="B26" s="181"/>
      <c r="C26" s="181"/>
      <c r="D26" s="181"/>
      <c r="E26" s="181"/>
      <c r="F26" s="181"/>
      <c r="G26" s="181"/>
      <c r="H26" s="181"/>
      <c r="I26" s="181"/>
      <c r="J26" s="181"/>
      <c r="K26" s="181"/>
      <c r="L26" s="181"/>
      <c r="M26" s="181"/>
      <c r="N26" s="181"/>
    </row>
    <row r="28" spans="1:15">
      <c r="A28" s="76"/>
      <c r="B28" s="318"/>
      <c r="C28" s="318"/>
      <c r="D28" s="320"/>
      <c r="E28" s="318"/>
      <c r="F28" s="318"/>
      <c r="G28" s="318"/>
      <c r="H28" s="184"/>
      <c r="I28" s="184"/>
      <c r="J28" s="184"/>
      <c r="K28" s="184"/>
      <c r="L28" s="184"/>
      <c r="M28" s="184"/>
      <c r="N28" s="184"/>
    </row>
    <row r="29" spans="1:15">
      <c r="A29" s="574"/>
      <c r="B29" s="575"/>
      <c r="C29" s="575"/>
      <c r="D29" s="575"/>
      <c r="E29" s="576"/>
      <c r="F29" s="576"/>
      <c r="G29" s="576"/>
      <c r="H29" s="576"/>
      <c r="I29" s="576"/>
      <c r="J29" s="576"/>
      <c r="K29" s="576"/>
      <c r="L29" s="576"/>
      <c r="M29" s="576"/>
      <c r="N29" s="576"/>
      <c r="O29" s="185"/>
    </row>
    <row r="30" spans="1:15">
      <c r="A30" s="318"/>
      <c r="B30" s="318"/>
      <c r="C30" s="318"/>
      <c r="D30" s="318"/>
      <c r="E30" s="569"/>
      <c r="F30" s="569"/>
      <c r="G30" s="569"/>
      <c r="H30" s="569"/>
      <c r="I30" s="569"/>
      <c r="J30" s="569"/>
      <c r="K30" s="569"/>
      <c r="L30" s="569"/>
      <c r="M30" s="569"/>
      <c r="N30" s="569"/>
    </row>
    <row r="31" spans="1:15">
      <c r="A31" s="583"/>
      <c r="B31" s="584"/>
      <c r="C31" s="584"/>
      <c r="D31" s="186"/>
      <c r="E31" s="569"/>
      <c r="F31" s="569"/>
      <c r="G31" s="569"/>
      <c r="H31" s="569"/>
      <c r="I31" s="569"/>
      <c r="J31" s="569"/>
      <c r="K31" s="569"/>
      <c r="L31" s="569"/>
      <c r="M31" s="569"/>
      <c r="N31" s="569"/>
    </row>
    <row r="32" spans="1:15">
      <c r="A32" s="79"/>
      <c r="B32" s="79"/>
      <c r="C32" s="79"/>
      <c r="D32" s="79"/>
      <c r="E32" s="318"/>
      <c r="F32" s="318"/>
      <c r="G32" s="318"/>
      <c r="H32" s="318"/>
      <c r="I32" s="318"/>
      <c r="J32" s="318"/>
      <c r="K32" s="318"/>
      <c r="L32" s="318"/>
      <c r="M32" s="318"/>
      <c r="N32" s="318"/>
    </row>
    <row r="33" spans="1:14">
      <c r="A33" s="79"/>
      <c r="B33" s="79"/>
      <c r="C33" s="79"/>
      <c r="D33" s="79"/>
      <c r="E33" s="318"/>
      <c r="F33" s="318"/>
      <c r="G33" s="318"/>
      <c r="H33" s="318"/>
      <c r="I33" s="318"/>
      <c r="J33" s="318"/>
      <c r="K33" s="318"/>
      <c r="L33" s="318"/>
      <c r="M33" s="318"/>
      <c r="N33" s="318"/>
    </row>
    <row r="34" spans="1:14">
      <c r="A34" s="79"/>
      <c r="B34" s="79"/>
      <c r="C34" s="79"/>
      <c r="D34" s="79"/>
      <c r="E34" s="318"/>
      <c r="F34" s="318"/>
      <c r="G34" s="318"/>
      <c r="H34" s="318"/>
      <c r="I34" s="318"/>
      <c r="J34" s="318"/>
      <c r="K34" s="318"/>
      <c r="L34" s="318"/>
      <c r="M34" s="318"/>
      <c r="N34" s="318"/>
    </row>
    <row r="35" spans="1:14">
      <c r="A35" s="79"/>
      <c r="B35" s="79"/>
      <c r="C35" s="79"/>
      <c r="D35" s="79"/>
      <c r="E35" s="318"/>
      <c r="F35" s="318"/>
      <c r="G35" s="318"/>
      <c r="H35" s="318"/>
      <c r="I35" s="318"/>
      <c r="J35" s="318"/>
      <c r="K35" s="318"/>
      <c r="L35" s="318"/>
      <c r="M35" s="318"/>
      <c r="N35" s="318"/>
    </row>
    <row r="36" spans="1:14">
      <c r="A36" s="79"/>
      <c r="B36" s="79"/>
      <c r="C36" s="79"/>
      <c r="D36" s="79"/>
      <c r="E36" s="318"/>
      <c r="F36" s="318"/>
      <c r="G36" s="318"/>
      <c r="H36" s="318"/>
      <c r="I36" s="318"/>
      <c r="J36" s="318"/>
      <c r="K36" s="318"/>
      <c r="L36" s="318"/>
      <c r="M36" s="318"/>
      <c r="N36" s="318"/>
    </row>
    <row r="37" spans="1:14">
      <c r="A37" s="79"/>
      <c r="B37" s="79"/>
      <c r="C37" s="79"/>
      <c r="D37" s="79"/>
      <c r="E37" s="318"/>
      <c r="F37" s="318"/>
      <c r="G37" s="318"/>
      <c r="H37" s="318"/>
      <c r="I37" s="318"/>
      <c r="J37" s="318"/>
      <c r="K37" s="318"/>
      <c r="L37" s="318"/>
      <c r="M37" s="318"/>
      <c r="N37" s="318"/>
    </row>
    <row r="38" spans="1:14">
      <c r="A38" s="79"/>
      <c r="B38" s="79"/>
      <c r="C38" s="79"/>
      <c r="D38" s="79"/>
      <c r="E38" s="318"/>
      <c r="F38" s="318"/>
      <c r="G38" s="318"/>
      <c r="H38" s="318"/>
      <c r="I38" s="318"/>
      <c r="J38" s="318"/>
      <c r="K38" s="318"/>
      <c r="L38" s="318"/>
      <c r="M38" s="318"/>
      <c r="N38" s="318"/>
    </row>
    <row r="39" spans="1:14">
      <c r="A39" s="79"/>
      <c r="B39" s="79"/>
      <c r="C39" s="79"/>
      <c r="D39" s="79"/>
      <c r="E39" s="318"/>
      <c r="F39" s="318"/>
      <c r="G39" s="318"/>
      <c r="H39" s="318"/>
      <c r="I39" s="318"/>
      <c r="J39" s="318"/>
      <c r="K39" s="318"/>
      <c r="L39" s="318"/>
      <c r="M39" s="318"/>
      <c r="N39" s="318"/>
    </row>
    <row r="40" spans="1:14">
      <c r="A40" s="79"/>
      <c r="B40" s="79"/>
      <c r="C40" s="79"/>
      <c r="D40" s="79"/>
      <c r="E40" s="318"/>
      <c r="F40" s="318"/>
      <c r="G40" s="318"/>
      <c r="H40" s="318"/>
      <c r="I40" s="318"/>
      <c r="J40" s="318"/>
      <c r="K40" s="318"/>
      <c r="L40" s="318"/>
      <c r="M40" s="318"/>
      <c r="N40" s="318"/>
    </row>
    <row r="41" spans="1:14">
      <c r="A41" s="79"/>
      <c r="B41" s="79"/>
      <c r="C41" s="79"/>
      <c r="D41" s="79"/>
      <c r="E41" s="318"/>
      <c r="F41" s="318"/>
      <c r="G41" s="318"/>
      <c r="H41" s="318"/>
      <c r="I41" s="318"/>
      <c r="J41" s="318"/>
      <c r="K41" s="318"/>
      <c r="L41" s="318"/>
      <c r="M41" s="318"/>
      <c r="N41" s="318"/>
    </row>
    <row r="42" spans="1:14">
      <c r="A42" s="79"/>
      <c r="B42" s="79"/>
      <c r="C42" s="79"/>
      <c r="D42" s="79"/>
      <c r="E42" s="318"/>
      <c r="F42" s="318"/>
      <c r="G42" s="318"/>
      <c r="H42" s="318"/>
      <c r="I42" s="318"/>
      <c r="J42" s="318"/>
      <c r="K42" s="318"/>
      <c r="L42" s="318"/>
      <c r="M42" s="318"/>
      <c r="N42" s="318"/>
    </row>
    <row r="43" spans="1:14">
      <c r="A43" s="79"/>
      <c r="B43" s="79"/>
      <c r="C43" s="79"/>
      <c r="D43" s="79"/>
      <c r="E43" s="318"/>
      <c r="F43" s="318"/>
      <c r="G43" s="318"/>
      <c r="H43" s="318"/>
      <c r="I43" s="318"/>
      <c r="J43" s="318"/>
      <c r="K43" s="318"/>
      <c r="L43" s="318"/>
      <c r="M43" s="318"/>
      <c r="N43" s="318"/>
    </row>
    <row r="44" spans="1:14">
      <c r="A44" s="79"/>
      <c r="B44" s="79"/>
      <c r="C44" s="79"/>
      <c r="D44" s="79"/>
      <c r="E44" s="318"/>
      <c r="F44" s="318"/>
      <c r="G44" s="318"/>
      <c r="H44" s="318"/>
      <c r="I44" s="318"/>
      <c r="J44" s="318"/>
      <c r="K44" s="318"/>
      <c r="L44" s="318"/>
      <c r="M44" s="318"/>
      <c r="N44" s="318"/>
    </row>
    <row r="45" spans="1:14">
      <c r="A45" s="79"/>
      <c r="B45" s="79"/>
      <c r="C45" s="79"/>
      <c r="D45" s="79"/>
      <c r="E45" s="318"/>
      <c r="F45" s="318"/>
      <c r="G45" s="318"/>
      <c r="H45" s="318"/>
      <c r="I45" s="318"/>
      <c r="J45" s="318"/>
      <c r="K45" s="318"/>
      <c r="L45" s="318"/>
      <c r="M45" s="318"/>
      <c r="N45" s="318"/>
    </row>
    <row r="46" spans="1:14">
      <c r="A46" s="79"/>
      <c r="B46" s="79"/>
      <c r="C46" s="79"/>
      <c r="D46" s="79"/>
      <c r="E46" s="318"/>
      <c r="F46" s="318"/>
      <c r="G46" s="318"/>
      <c r="H46" s="318"/>
      <c r="I46" s="318"/>
      <c r="J46" s="318"/>
      <c r="K46" s="318"/>
      <c r="L46" s="318"/>
      <c r="M46" s="318"/>
      <c r="N46" s="318"/>
    </row>
    <row r="47" spans="1:14">
      <c r="A47" s="79"/>
      <c r="B47" s="79"/>
      <c r="C47" s="79"/>
      <c r="D47" s="79"/>
      <c r="E47" s="318"/>
      <c r="F47" s="318"/>
      <c r="G47" s="318"/>
      <c r="H47" s="318"/>
      <c r="I47" s="318"/>
      <c r="J47" s="318"/>
      <c r="K47" s="318"/>
      <c r="L47" s="318"/>
      <c r="M47" s="318"/>
      <c r="N47" s="318"/>
    </row>
    <row r="48" spans="1:14">
      <c r="A48" s="79"/>
      <c r="B48" s="79"/>
      <c r="C48" s="79"/>
      <c r="D48" s="79"/>
      <c r="E48" s="318"/>
      <c r="F48" s="318"/>
      <c r="G48" s="318"/>
      <c r="H48" s="318"/>
      <c r="I48" s="318"/>
      <c r="J48" s="318"/>
      <c r="K48" s="318"/>
      <c r="L48" s="318"/>
      <c r="M48" s="318"/>
      <c r="N48" s="318"/>
    </row>
    <row r="49" spans="1:14">
      <c r="A49" s="79"/>
      <c r="B49" s="79"/>
      <c r="C49" s="79"/>
      <c r="D49" s="79"/>
      <c r="E49" s="318"/>
      <c r="F49" s="318"/>
      <c r="G49" s="318"/>
      <c r="H49" s="318"/>
      <c r="I49" s="318"/>
      <c r="J49" s="318"/>
      <c r="K49" s="318"/>
      <c r="L49" s="318"/>
      <c r="M49" s="318"/>
      <c r="N49" s="318"/>
    </row>
    <row r="50" spans="1:14">
      <c r="A50" s="579"/>
      <c r="B50" s="579"/>
      <c r="C50" s="579"/>
      <c r="D50" s="579"/>
      <c r="E50" s="318"/>
      <c r="F50" s="318"/>
      <c r="G50" s="318"/>
      <c r="H50" s="318"/>
      <c r="I50" s="318"/>
      <c r="J50" s="318"/>
      <c r="K50" s="318"/>
      <c r="L50" s="318"/>
      <c r="M50" s="318"/>
      <c r="N50" s="318"/>
    </row>
    <row r="51" spans="1:14">
      <c r="A51" s="184"/>
      <c r="B51" s="318"/>
      <c r="C51" s="318"/>
      <c r="D51" s="318"/>
      <c r="E51" s="318"/>
      <c r="F51" s="318"/>
      <c r="G51" s="318"/>
      <c r="H51" s="184"/>
      <c r="I51" s="184"/>
      <c r="J51" s="184"/>
      <c r="K51" s="184"/>
      <c r="L51" s="184"/>
      <c r="M51" s="184"/>
      <c r="N51" s="184"/>
    </row>
    <row r="52" spans="1:14">
      <c r="A52" s="184"/>
      <c r="B52" s="318"/>
      <c r="C52" s="318"/>
      <c r="D52" s="318"/>
      <c r="E52" s="318"/>
      <c r="F52" s="318"/>
      <c r="G52" s="318"/>
      <c r="H52" s="184"/>
      <c r="I52" s="184"/>
      <c r="J52" s="184"/>
      <c r="K52" s="184"/>
      <c r="L52" s="184"/>
      <c r="M52" s="184"/>
      <c r="N52" s="184"/>
    </row>
    <row r="53" spans="1:14">
      <c r="A53" s="184"/>
      <c r="B53" s="318"/>
      <c r="C53" s="318"/>
      <c r="D53" s="318"/>
      <c r="E53" s="318"/>
      <c r="F53" s="318"/>
      <c r="G53" s="318"/>
      <c r="H53" s="184"/>
      <c r="I53" s="184"/>
      <c r="J53" s="184"/>
      <c r="K53" s="184"/>
      <c r="L53" s="184"/>
      <c r="M53" s="184"/>
      <c r="N53" s="184"/>
    </row>
    <row r="54" spans="1:14">
      <c r="A54" s="184"/>
      <c r="B54" s="184"/>
      <c r="C54" s="184"/>
      <c r="D54" s="184"/>
      <c r="E54" s="318"/>
      <c r="F54" s="318"/>
      <c r="G54" s="318"/>
      <c r="H54" s="184"/>
      <c r="I54" s="184"/>
      <c r="J54" s="184"/>
      <c r="K54" s="184"/>
      <c r="L54" s="184"/>
      <c r="M54" s="184"/>
      <c r="N54" s="184"/>
    </row>
    <row r="55" spans="1:14" ht="18.5">
      <c r="A55" s="184"/>
      <c r="B55" s="187"/>
      <c r="C55" s="318"/>
      <c r="D55" s="318"/>
      <c r="E55" s="318"/>
      <c r="F55" s="318"/>
      <c r="G55" s="318"/>
      <c r="H55" s="184"/>
      <c r="I55" s="184"/>
      <c r="J55" s="184"/>
      <c r="K55" s="184"/>
      <c r="L55" s="184"/>
      <c r="M55" s="184"/>
      <c r="N55" s="184"/>
    </row>
    <row r="56" spans="1:14">
      <c r="A56" s="184"/>
      <c r="B56" s="184"/>
      <c r="C56" s="318"/>
      <c r="D56" s="318"/>
      <c r="E56" s="318"/>
      <c r="F56" s="318"/>
      <c r="G56" s="318"/>
      <c r="H56" s="184"/>
      <c r="I56" s="184"/>
      <c r="J56" s="184"/>
      <c r="K56" s="184"/>
      <c r="L56" s="184"/>
      <c r="M56" s="184"/>
      <c r="N56" s="184"/>
    </row>
    <row r="57" spans="1:14">
      <c r="A57" s="184"/>
      <c r="B57" s="184"/>
      <c r="C57" s="184"/>
      <c r="D57" s="184"/>
      <c r="E57" s="318"/>
      <c r="F57" s="318"/>
      <c r="G57" s="184"/>
      <c r="H57" s="184"/>
      <c r="I57" s="184"/>
      <c r="J57" s="184"/>
      <c r="K57" s="184"/>
      <c r="L57" s="184"/>
      <c r="M57" s="188"/>
      <c r="N57" s="184"/>
    </row>
    <row r="58" spans="1:14">
      <c r="A58" s="184"/>
      <c r="B58" s="184"/>
      <c r="C58" s="184"/>
      <c r="D58" s="184"/>
      <c r="E58" s="318"/>
      <c r="F58" s="318"/>
      <c r="G58" s="184"/>
      <c r="H58" s="184"/>
      <c r="I58" s="184"/>
      <c r="J58" s="184"/>
      <c r="K58" s="184"/>
      <c r="L58" s="184"/>
      <c r="M58" s="188"/>
      <c r="N58" s="184"/>
    </row>
    <row r="59" spans="1:14">
      <c r="A59" s="184"/>
      <c r="B59" s="184"/>
      <c r="C59" s="184"/>
      <c r="D59" s="184"/>
      <c r="E59" s="318"/>
      <c r="F59" s="318"/>
      <c r="G59" s="184"/>
      <c r="H59" s="184"/>
      <c r="I59" s="184"/>
      <c r="J59" s="184"/>
      <c r="K59" s="184"/>
      <c r="L59" s="184"/>
      <c r="M59" s="188"/>
      <c r="N59" s="184"/>
    </row>
    <row r="60" spans="1:14">
      <c r="A60" s="184"/>
      <c r="B60" s="184"/>
      <c r="C60" s="184"/>
      <c r="D60" s="184"/>
      <c r="E60" s="318"/>
      <c r="F60" s="318"/>
      <c r="G60" s="184"/>
      <c r="H60" s="184"/>
      <c r="I60" s="184"/>
      <c r="J60" s="184"/>
      <c r="K60" s="184"/>
      <c r="L60" s="184"/>
      <c r="M60" s="188"/>
      <c r="N60" s="184"/>
    </row>
    <row r="61" spans="1:14">
      <c r="A61" s="184"/>
      <c r="B61" s="184"/>
      <c r="C61" s="184"/>
      <c r="D61" s="184"/>
      <c r="E61" s="318"/>
      <c r="F61" s="318"/>
      <c r="G61" s="184"/>
      <c r="H61" s="184"/>
      <c r="I61" s="184"/>
      <c r="J61" s="184"/>
      <c r="K61" s="184"/>
      <c r="L61" s="184"/>
      <c r="M61" s="188"/>
      <c r="N61" s="184"/>
    </row>
    <row r="62" spans="1:14">
      <c r="A62" s="184"/>
      <c r="B62" s="184"/>
      <c r="C62" s="184"/>
      <c r="D62" s="184"/>
      <c r="E62" s="318"/>
      <c r="F62" s="318"/>
      <c r="G62" s="318"/>
      <c r="H62" s="184"/>
      <c r="I62" s="184"/>
      <c r="J62" s="184"/>
      <c r="K62" s="184"/>
      <c r="L62" s="184"/>
      <c r="M62" s="184"/>
      <c r="N62" s="184"/>
    </row>
    <row r="63" spans="1:14">
      <c r="A63" s="184"/>
      <c r="B63" s="184"/>
      <c r="C63" s="184"/>
      <c r="D63" s="184"/>
      <c r="E63" s="318"/>
      <c r="F63" s="318"/>
      <c r="G63" s="318"/>
      <c r="H63" s="184"/>
      <c r="I63" s="184"/>
      <c r="J63" s="184"/>
      <c r="K63" s="184"/>
      <c r="L63" s="184"/>
      <c r="M63" s="184"/>
      <c r="N63" s="184"/>
    </row>
  </sheetData>
  <sheetProtection algorithmName="SHA-512" hashValue="L96cKIPevPmYY1naAj4otbXxWQhc+5OrN4sMk1Xvf8jHem+yOV416cvSTm7wVSkyltccVzCUuz0xfTWzpgMQzA==" saltValue="uTe5H4uuNuKzP5a1rYfRyA==" spinCount="100000" sheet="1" objects="1" scenarios="1"/>
  <mergeCells count="25">
    <mergeCell ref="A50:D50"/>
    <mergeCell ref="N30:N31"/>
    <mergeCell ref="A31:C31"/>
    <mergeCell ref="E30:E31"/>
    <mergeCell ref="F30:F31"/>
    <mergeCell ref="H30:H31"/>
    <mergeCell ref="I30:I31"/>
    <mergeCell ref="J30:J31"/>
    <mergeCell ref="K30:K31"/>
    <mergeCell ref="M30:M31"/>
    <mergeCell ref="G30:G31"/>
    <mergeCell ref="L30:L31"/>
    <mergeCell ref="A7:N7"/>
    <mergeCell ref="A8:N8"/>
    <mergeCell ref="A10:N10"/>
    <mergeCell ref="A14:N14"/>
    <mergeCell ref="F16:G16"/>
    <mergeCell ref="M16:N16"/>
    <mergeCell ref="A12:N12"/>
    <mergeCell ref="A22:N22"/>
    <mergeCell ref="A25:N25"/>
    <mergeCell ref="A29:D29"/>
    <mergeCell ref="E29:N29"/>
    <mergeCell ref="A19:N19"/>
    <mergeCell ref="A24:N24"/>
  </mergeCells>
  <printOptions horizontalCentered="1"/>
  <pageMargins left="0.31496062992125984" right="0.31496062992125984" top="0.55118110236220474" bottom="0.35433070866141736" header="0.31496062992125984" footer="0.31496062992125984"/>
  <pageSetup paperSize="9" scale="78" fitToHeight="0" orientation="portrait" r:id="rId1"/>
  <headerFooter>
    <oddFooter>&amp;C&amp;A: &amp;P/&amp;N</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tabColor rgb="FF0070C0"/>
    <pageSetUpPr fitToPage="1"/>
  </sheetPr>
  <dimension ref="A7:N59"/>
  <sheetViews>
    <sheetView showGridLines="0" zoomScale="90" zoomScaleNormal="90" workbookViewId="0">
      <selection activeCell="E17" sqref="E17"/>
    </sheetView>
  </sheetViews>
  <sheetFormatPr baseColWidth="10" defaultColWidth="10.81640625" defaultRowHeight="14.5"/>
  <cols>
    <col min="1" max="1" width="20.1796875" style="55" customWidth="1"/>
    <col min="2" max="2" width="9" style="306" customWidth="1"/>
    <col min="3" max="3" width="15.81640625" style="306" customWidth="1"/>
    <col min="4" max="4" width="14.54296875" style="306" customWidth="1"/>
    <col min="5" max="5" width="14.1796875" style="306" customWidth="1"/>
    <col min="6" max="6" width="16.81640625" style="306" customWidth="1"/>
    <col min="7" max="7" width="11.26953125" style="306" customWidth="1"/>
    <col min="8" max="9" width="7.54296875" style="55" customWidth="1"/>
    <col min="10" max="10" width="9.26953125" style="55" customWidth="1"/>
    <col min="11" max="16384" width="10.81640625" style="55"/>
  </cols>
  <sheetData>
    <row r="7" spans="1:14" ht="18.5">
      <c r="A7" s="411" t="s">
        <v>47</v>
      </c>
      <c r="B7" s="411"/>
      <c r="C7" s="411"/>
      <c r="D7" s="411"/>
      <c r="E7" s="411"/>
      <c r="F7" s="411"/>
      <c r="G7" s="411"/>
      <c r="H7" s="411"/>
      <c r="I7" s="411"/>
    </row>
    <row r="8" spans="1:14" ht="14.5" customHeight="1">
      <c r="A8" s="411" t="str">
        <f>IF('Datos generales'!C15="","",'Datos generales'!C15&amp;" en " &amp;'Datos generales'!C16)</f>
        <v/>
      </c>
      <c r="B8" s="411"/>
      <c r="C8" s="411"/>
      <c r="D8" s="411"/>
      <c r="E8" s="411"/>
      <c r="F8" s="411"/>
      <c r="G8" s="411"/>
      <c r="H8" s="411"/>
      <c r="I8" s="411"/>
    </row>
    <row r="10" spans="1:14" ht="18.5">
      <c r="A10" s="570" t="s">
        <v>45</v>
      </c>
      <c r="B10" s="570"/>
      <c r="C10" s="570"/>
      <c r="D10" s="570"/>
      <c r="E10" s="570"/>
      <c r="F10" s="570"/>
      <c r="G10" s="570"/>
      <c r="H10" s="570"/>
      <c r="I10" s="570"/>
    </row>
    <row r="12" spans="1:14" ht="16.5" customHeight="1">
      <c r="A12" s="580" t="s">
        <v>253</v>
      </c>
      <c r="B12" s="580"/>
      <c r="C12" s="580"/>
      <c r="D12" s="580"/>
      <c r="E12" s="580"/>
      <c r="F12" s="580"/>
      <c r="G12" s="580"/>
      <c r="H12" s="580"/>
      <c r="I12" s="580"/>
      <c r="J12" s="183"/>
      <c r="K12" s="183"/>
      <c r="L12" s="183"/>
      <c r="M12" s="183"/>
      <c r="N12" s="183"/>
    </row>
    <row r="14" spans="1:14" ht="18.5">
      <c r="A14" s="573" t="s">
        <v>305</v>
      </c>
      <c r="B14" s="573"/>
      <c r="C14" s="573"/>
      <c r="D14" s="573"/>
      <c r="E14" s="573"/>
      <c r="F14" s="573"/>
      <c r="G14" s="573"/>
      <c r="H14" s="573"/>
      <c r="I14" s="573"/>
      <c r="J14" s="125"/>
    </row>
    <row r="15" spans="1:14" s="113" customFormat="1" ht="13.5" customHeight="1">
      <c r="A15" s="593"/>
      <c r="B15" s="593"/>
      <c r="C15" s="593"/>
      <c r="D15" s="593"/>
      <c r="E15" s="593"/>
      <c r="F15" s="593"/>
      <c r="G15" s="593"/>
      <c r="H15" s="593"/>
      <c r="I15" s="593"/>
      <c r="J15" s="125"/>
    </row>
    <row r="16" spans="1:14">
      <c r="D16" s="136"/>
    </row>
    <row r="17" spans="1:9">
      <c r="A17" s="176" t="s">
        <v>33</v>
      </c>
      <c r="B17" s="319">
        <f>'Datos generales'!C52</f>
        <v>0</v>
      </c>
      <c r="C17" s="190"/>
      <c r="D17" s="332"/>
      <c r="E17" s="252"/>
      <c r="G17" s="176" t="s">
        <v>213</v>
      </c>
      <c r="H17" s="591" t="s">
        <v>95</v>
      </c>
      <c r="I17" s="592"/>
    </row>
    <row r="18" spans="1:9">
      <c r="D18" s="136"/>
    </row>
    <row r="19" spans="1:9">
      <c r="A19" s="585" t="s">
        <v>138</v>
      </c>
      <c r="B19" s="585"/>
      <c r="C19" s="585"/>
      <c r="D19" s="585"/>
      <c r="E19" s="585"/>
      <c r="F19" s="585"/>
      <c r="G19" s="585"/>
      <c r="H19" s="585"/>
      <c r="I19" s="585"/>
    </row>
    <row r="20" spans="1:9" ht="117" customHeight="1">
      <c r="A20" s="587"/>
      <c r="B20" s="587"/>
      <c r="C20" s="587"/>
      <c r="D20" s="587"/>
      <c r="E20" s="587"/>
      <c r="F20" s="587"/>
      <c r="G20" s="587"/>
      <c r="H20" s="587"/>
      <c r="I20" s="587"/>
    </row>
    <row r="21" spans="1:9" ht="15.65" customHeight="1">
      <c r="A21" s="179"/>
      <c r="B21" s="179"/>
      <c r="C21" s="179"/>
      <c r="D21" s="179"/>
      <c r="E21" s="179"/>
      <c r="F21" s="179"/>
      <c r="G21" s="179"/>
      <c r="H21" s="179"/>
      <c r="I21" s="179"/>
    </row>
    <row r="22" spans="1:9" ht="19.5" customHeight="1">
      <c r="A22" s="585" t="s">
        <v>153</v>
      </c>
      <c r="B22" s="585"/>
      <c r="C22" s="585"/>
      <c r="D22" s="585"/>
      <c r="E22" s="585"/>
      <c r="F22" s="585"/>
      <c r="G22" s="585"/>
      <c r="H22" s="585"/>
      <c r="I22" s="585"/>
    </row>
    <row r="23" spans="1:9" ht="65.5" customHeight="1">
      <c r="A23" s="577"/>
      <c r="B23" s="586"/>
      <c r="C23" s="586"/>
      <c r="D23" s="586"/>
      <c r="E23" s="586"/>
      <c r="F23" s="586"/>
      <c r="G23" s="586"/>
      <c r="H23" s="586"/>
      <c r="I23" s="586"/>
    </row>
    <row r="24" spans="1:9">
      <c r="A24" s="180"/>
      <c r="D24" s="136"/>
    </row>
    <row r="25" spans="1:9" s="166" customFormat="1" ht="33.75" customHeight="1">
      <c r="A25" s="594" t="s">
        <v>322</v>
      </c>
      <c r="B25" s="594"/>
      <c r="C25" s="594"/>
      <c r="D25" s="594"/>
      <c r="E25" s="594"/>
      <c r="F25" s="594"/>
      <c r="G25" s="594"/>
      <c r="H25" s="594"/>
      <c r="I25" s="594"/>
    </row>
    <row r="26" spans="1:9" ht="65.5" customHeight="1">
      <c r="A26" s="578"/>
      <c r="B26" s="578"/>
      <c r="C26" s="578"/>
      <c r="D26" s="578"/>
      <c r="E26" s="578"/>
      <c r="F26" s="578"/>
      <c r="G26" s="578"/>
      <c r="H26" s="578"/>
      <c r="I26" s="578"/>
    </row>
    <row r="27" spans="1:9" ht="16.5" customHeight="1">
      <c r="A27" s="181"/>
      <c r="B27" s="181"/>
      <c r="C27" s="181"/>
      <c r="D27" s="181"/>
      <c r="E27" s="181"/>
      <c r="F27" s="181"/>
      <c r="G27" s="181"/>
      <c r="H27" s="181"/>
      <c r="I27" s="181"/>
    </row>
    <row r="28" spans="1:9" s="166" customFormat="1" ht="27" customHeight="1">
      <c r="A28" s="594" t="s">
        <v>257</v>
      </c>
      <c r="B28" s="585"/>
      <c r="C28" s="585"/>
      <c r="D28" s="585"/>
      <c r="E28" s="585"/>
      <c r="F28" s="585"/>
      <c r="G28" s="585"/>
      <c r="H28" s="585"/>
      <c r="I28" s="585"/>
    </row>
    <row r="29" spans="1:9" ht="65.5" customHeight="1">
      <c r="A29" s="578"/>
      <c r="B29" s="578"/>
      <c r="C29" s="578"/>
      <c r="D29" s="578"/>
      <c r="E29" s="578"/>
      <c r="F29" s="578"/>
      <c r="G29" s="578"/>
      <c r="H29" s="578"/>
      <c r="I29" s="578"/>
    </row>
    <row r="30" spans="1:9">
      <c r="A30" s="191"/>
      <c r="D30" s="136"/>
    </row>
    <row r="32" spans="1:9">
      <c r="A32" s="184"/>
      <c r="B32" s="318"/>
      <c r="C32" s="182"/>
      <c r="D32" s="320"/>
      <c r="E32" s="318"/>
      <c r="F32" s="318"/>
      <c r="G32" s="318"/>
    </row>
    <row r="33" spans="1:7">
      <c r="A33" s="76"/>
      <c r="B33" s="318"/>
      <c r="C33" s="318"/>
      <c r="D33" s="320"/>
      <c r="E33" s="318"/>
      <c r="F33" s="318"/>
      <c r="G33" s="318"/>
    </row>
    <row r="34" spans="1:7">
      <c r="A34" s="184"/>
      <c r="B34" s="574"/>
      <c r="C34" s="574"/>
      <c r="D34" s="574"/>
      <c r="E34" s="574"/>
      <c r="F34" s="576"/>
      <c r="G34" s="576"/>
    </row>
    <row r="35" spans="1:7" ht="14.5" customHeight="1">
      <c r="A35" s="184"/>
      <c r="B35" s="318"/>
      <c r="C35" s="318"/>
      <c r="D35" s="318"/>
      <c r="E35" s="318"/>
      <c r="F35" s="407"/>
      <c r="G35" s="407"/>
    </row>
    <row r="36" spans="1:7" ht="14.5" customHeight="1">
      <c r="A36" s="184"/>
      <c r="B36" s="583"/>
      <c r="C36" s="583"/>
      <c r="D36" s="583"/>
      <c r="E36" s="186"/>
      <c r="F36" s="407"/>
      <c r="G36" s="407"/>
    </row>
    <row r="37" spans="1:7">
      <c r="A37" s="184"/>
      <c r="B37" s="79"/>
      <c r="C37" s="79"/>
      <c r="D37" s="79"/>
      <c r="E37" s="79"/>
      <c r="F37" s="318"/>
      <c r="G37" s="192"/>
    </row>
    <row r="38" spans="1:7">
      <c r="A38" s="184"/>
      <c r="B38" s="79"/>
      <c r="C38" s="79"/>
      <c r="D38" s="79"/>
      <c r="E38" s="79"/>
      <c r="F38" s="318"/>
      <c r="G38" s="192"/>
    </row>
    <row r="39" spans="1:7">
      <c r="A39" s="184"/>
      <c r="B39" s="79"/>
      <c r="C39" s="79"/>
      <c r="D39" s="79"/>
      <c r="E39" s="79"/>
      <c r="F39" s="318"/>
      <c r="G39" s="192"/>
    </row>
    <row r="40" spans="1:7">
      <c r="A40" s="184"/>
      <c r="B40" s="79"/>
      <c r="C40" s="79"/>
      <c r="D40" s="79"/>
      <c r="E40" s="79"/>
      <c r="F40" s="318"/>
      <c r="G40" s="192"/>
    </row>
    <row r="41" spans="1:7">
      <c r="A41" s="184"/>
      <c r="B41" s="79"/>
      <c r="C41" s="79"/>
      <c r="D41" s="79"/>
      <c r="E41" s="79"/>
      <c r="F41" s="318"/>
      <c r="G41" s="192"/>
    </row>
    <row r="42" spans="1:7">
      <c r="A42" s="184"/>
      <c r="B42" s="79"/>
      <c r="C42" s="79"/>
      <c r="D42" s="79"/>
      <c r="E42" s="79"/>
      <c r="F42" s="318"/>
      <c r="G42" s="192"/>
    </row>
    <row r="43" spans="1:7">
      <c r="A43" s="184"/>
      <c r="B43" s="79"/>
      <c r="C43" s="79"/>
      <c r="D43" s="79"/>
      <c r="E43" s="79"/>
      <c r="F43" s="318"/>
      <c r="G43" s="192"/>
    </row>
    <row r="44" spans="1:7">
      <c r="A44" s="184"/>
      <c r="B44" s="79"/>
      <c r="C44" s="79"/>
      <c r="D44" s="79"/>
      <c r="E44" s="79"/>
      <c r="F44" s="318"/>
      <c r="G44" s="192"/>
    </row>
    <row r="45" spans="1:7">
      <c r="A45" s="184"/>
      <c r="B45" s="79"/>
      <c r="C45" s="79"/>
      <c r="D45" s="79"/>
      <c r="E45" s="79"/>
      <c r="F45" s="318"/>
      <c r="G45" s="192"/>
    </row>
    <row r="46" spans="1:7">
      <c r="A46" s="184"/>
      <c r="B46" s="79"/>
      <c r="C46" s="79"/>
      <c r="D46" s="79"/>
      <c r="E46" s="79"/>
      <c r="F46" s="318"/>
      <c r="G46" s="192"/>
    </row>
    <row r="47" spans="1:7">
      <c r="A47" s="184"/>
      <c r="B47" s="79"/>
      <c r="C47" s="79"/>
      <c r="D47" s="79"/>
      <c r="E47" s="79"/>
      <c r="F47" s="318"/>
      <c r="G47" s="192"/>
    </row>
    <row r="48" spans="1:7">
      <c r="A48" s="184"/>
      <c r="B48" s="79"/>
      <c r="C48" s="79"/>
      <c r="D48" s="79"/>
      <c r="E48" s="79"/>
      <c r="F48" s="318"/>
      <c r="G48" s="192"/>
    </row>
    <row r="49" spans="1:7">
      <c r="A49" s="184"/>
      <c r="B49" s="79"/>
      <c r="C49" s="79"/>
      <c r="D49" s="79"/>
      <c r="E49" s="79"/>
      <c r="F49" s="318"/>
      <c r="G49" s="192"/>
    </row>
    <row r="50" spans="1:7">
      <c r="A50" s="184"/>
      <c r="B50" s="79"/>
      <c r="C50" s="79"/>
      <c r="D50" s="79"/>
      <c r="E50" s="79"/>
      <c r="F50" s="318"/>
      <c r="G50" s="192"/>
    </row>
    <row r="51" spans="1:7">
      <c r="A51" s="184"/>
      <c r="B51" s="79"/>
      <c r="C51" s="79"/>
      <c r="D51" s="79"/>
      <c r="E51" s="79"/>
      <c r="F51" s="318"/>
      <c r="G51" s="192"/>
    </row>
    <row r="52" spans="1:7">
      <c r="A52" s="184"/>
      <c r="B52" s="79"/>
      <c r="C52" s="79"/>
      <c r="D52" s="79"/>
      <c r="E52" s="79"/>
      <c r="F52" s="318"/>
      <c r="G52" s="192"/>
    </row>
    <row r="53" spans="1:7">
      <c r="A53" s="184"/>
      <c r="B53" s="579"/>
      <c r="C53" s="579"/>
      <c r="D53" s="579"/>
      <c r="E53" s="579"/>
      <c r="F53" s="192"/>
      <c r="G53" s="192"/>
    </row>
    <row r="55" spans="1:7">
      <c r="A55" s="193"/>
      <c r="B55" s="55"/>
    </row>
    <row r="56" spans="1:7">
      <c r="B56" s="55"/>
      <c r="C56" s="55"/>
      <c r="D56" s="55"/>
      <c r="E56" s="55"/>
    </row>
    <row r="57" spans="1:7">
      <c r="B57" s="55"/>
      <c r="C57" s="55"/>
      <c r="D57" s="55"/>
      <c r="E57" s="55"/>
    </row>
    <row r="58" spans="1:7">
      <c r="B58" s="55"/>
      <c r="C58" s="55"/>
      <c r="D58" s="55"/>
      <c r="E58" s="55"/>
    </row>
    <row r="59" spans="1:7">
      <c r="B59" s="55"/>
      <c r="C59" s="55"/>
      <c r="D59" s="55"/>
      <c r="E59" s="55"/>
    </row>
  </sheetData>
  <sheetProtection algorithmName="SHA-512" hashValue="kow+0rg3UrllnP/rpctNylCDO3cVKaaaFg9wRlR5qQrJVwf8xuG1HO+DWVxGbO+cWvJBoQSQfBjonZ/Q+SIgAg==" saltValue="uZmLKI8aG2naciyDR1QTCg==" spinCount="100000" sheet="1" objects="1" scenarios="1"/>
  <mergeCells count="21">
    <mergeCell ref="A7:I7"/>
    <mergeCell ref="A8:I8"/>
    <mergeCell ref="A10:I10"/>
    <mergeCell ref="A14:I14"/>
    <mergeCell ref="A29:I29"/>
    <mergeCell ref="A20:I20"/>
    <mergeCell ref="A23:I23"/>
    <mergeCell ref="A26:I26"/>
    <mergeCell ref="H17:I17"/>
    <mergeCell ref="A15:I15"/>
    <mergeCell ref="A28:I28"/>
    <mergeCell ref="A12:I12"/>
    <mergeCell ref="A19:I19"/>
    <mergeCell ref="A22:I22"/>
    <mergeCell ref="A25:I25"/>
    <mergeCell ref="F35:F36"/>
    <mergeCell ref="F34:G34"/>
    <mergeCell ref="B36:D36"/>
    <mergeCell ref="G35:G36"/>
    <mergeCell ref="B53:E53"/>
    <mergeCell ref="B34:E34"/>
  </mergeCells>
  <printOptions horizontalCentered="1"/>
  <pageMargins left="0.31496062992125984" right="0.31496062992125984" top="0.55118110236220474" bottom="0.35433070866141736" header="0.31496062992125984" footer="0.31496062992125984"/>
  <pageSetup paperSize="9" scale="83" fitToHeight="0" orientation="portrait" r:id="rId1"/>
  <headerFooter>
    <oddFooter>&amp;C&amp;A: &amp;P/&amp;N</oddFooter>
  </headerFooter>
  <drawing r:id="rId2"/>
  <extLst>
    <ext xmlns:x14="http://schemas.microsoft.com/office/spreadsheetml/2009/9/main" uri="{78C0D931-6437-407d-A8EE-F0AAD7539E65}">
      <x14:conditionalFormattings>
        <x14:conditionalFormatting xmlns:xm="http://schemas.microsoft.com/office/excel/2006/main">
          <x14:cfRule type="cellIs" priority="3" operator="notEqual" id="{17193845-F0EE-42AE-B687-2BB41239E710}">
            <xm:f>'Datos económicos'!#REF!</xm:f>
            <x14:dxf>
              <fill>
                <patternFill>
                  <bgColor rgb="FFFF7D7D"/>
                </patternFill>
              </fill>
            </x14:dxf>
          </x14:cfRule>
          <xm:sqref>F53</xm:sqref>
        </x14:conditionalFormatting>
      </x14:conditionalFormattings>
    </ext>
    <ext xmlns:x14="http://schemas.microsoft.com/office/spreadsheetml/2009/9/main" uri="{CCE6A557-97BC-4b89-ADB6-D9C93CAAB3DF}">
      <x14:dataValidations xmlns:xm="http://schemas.microsoft.com/office/excel/2006/main" count="1">
        <x14:dataValidation type="custom" allowBlank="1" showInputMessage="1" showErrorMessage="1">
          <x14:formula1>
            <xm:f>'Hoja interna'!$G$19</xm:f>
          </x14:formula1>
          <xm:sqref>H17:I17</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rgb="FF0070C0"/>
    <pageSetUpPr fitToPage="1"/>
  </sheetPr>
  <dimension ref="A7:N58"/>
  <sheetViews>
    <sheetView showGridLines="0" zoomScale="85" zoomScaleNormal="85" workbookViewId="0">
      <selection activeCell="A29" sqref="A29:H29"/>
    </sheetView>
  </sheetViews>
  <sheetFormatPr baseColWidth="10" defaultColWidth="10.81640625" defaultRowHeight="14.5"/>
  <cols>
    <col min="1" max="1" width="19.7265625" style="55" customWidth="1"/>
    <col min="2" max="2" width="12.7265625" style="306" customWidth="1"/>
    <col min="3" max="3" width="12.1796875" style="306" customWidth="1"/>
    <col min="4" max="4" width="13.1796875" style="306" customWidth="1"/>
    <col min="5" max="5" width="12.81640625" style="306" customWidth="1"/>
    <col min="6" max="6" width="18" style="306" customWidth="1"/>
    <col min="7" max="8" width="12.1796875" style="55" customWidth="1"/>
    <col min="9" max="9" width="8.1796875" style="55" customWidth="1"/>
    <col min="10" max="16384" width="10.81640625" style="55"/>
  </cols>
  <sheetData>
    <row r="7" spans="1:14" ht="18.5">
      <c r="A7" s="411" t="s">
        <v>47</v>
      </c>
      <c r="B7" s="411"/>
      <c r="C7" s="411"/>
      <c r="D7" s="411"/>
      <c r="E7" s="411"/>
      <c r="F7" s="411"/>
      <c r="G7" s="411"/>
      <c r="H7" s="411"/>
    </row>
    <row r="8" spans="1:14" ht="14.5" customHeight="1">
      <c r="A8" s="411" t="str">
        <f>IF('Datos generales'!C15="","",'Datos generales'!C15&amp;" en " &amp;'Datos generales'!C16)</f>
        <v/>
      </c>
      <c r="B8" s="411"/>
      <c r="C8" s="411"/>
      <c r="D8" s="411"/>
      <c r="E8" s="411"/>
      <c r="F8" s="411"/>
      <c r="G8" s="411"/>
      <c r="H8" s="411"/>
    </row>
    <row r="10" spans="1:14" ht="18.5">
      <c r="A10" s="570" t="s">
        <v>45</v>
      </c>
      <c r="B10" s="570"/>
      <c r="C10" s="570"/>
      <c r="D10" s="570"/>
      <c r="E10" s="570"/>
      <c r="F10" s="570"/>
      <c r="G10" s="570"/>
      <c r="H10" s="570"/>
    </row>
    <row r="12" spans="1:14" ht="16.5" customHeight="1">
      <c r="A12" s="580" t="s">
        <v>253</v>
      </c>
      <c r="B12" s="580"/>
      <c r="C12" s="580"/>
      <c r="D12" s="580"/>
      <c r="E12" s="580"/>
      <c r="F12" s="580"/>
      <c r="G12" s="580"/>
      <c r="H12" s="580"/>
      <c r="I12" s="183"/>
      <c r="J12" s="183"/>
      <c r="K12" s="183"/>
      <c r="L12" s="183"/>
      <c r="M12" s="183"/>
      <c r="N12" s="183"/>
    </row>
    <row r="14" spans="1:14" ht="18.5">
      <c r="A14" s="573" t="s">
        <v>326</v>
      </c>
      <c r="B14" s="573"/>
      <c r="C14" s="573"/>
      <c r="D14" s="573"/>
      <c r="E14" s="573"/>
      <c r="F14" s="573"/>
      <c r="G14" s="573"/>
      <c r="H14" s="573"/>
      <c r="I14" s="125"/>
    </row>
    <row r="15" spans="1:14">
      <c r="D15" s="136"/>
    </row>
    <row r="16" spans="1:14">
      <c r="A16" s="176" t="s">
        <v>33</v>
      </c>
      <c r="B16" s="319">
        <f>'Datos generales'!C54</f>
        <v>0</v>
      </c>
      <c r="F16" s="333"/>
      <c r="G16" s="334"/>
    </row>
    <row r="17" spans="1:8">
      <c r="D17" s="136"/>
    </row>
    <row r="18" spans="1:8">
      <c r="A18" s="176" t="s">
        <v>138</v>
      </c>
      <c r="D18" s="136"/>
    </row>
    <row r="19" spans="1:8" ht="117" customHeight="1">
      <c r="A19" s="587"/>
      <c r="B19" s="587"/>
      <c r="C19" s="587"/>
      <c r="D19" s="587"/>
      <c r="E19" s="587"/>
      <c r="F19" s="587"/>
      <c r="G19" s="587"/>
      <c r="H19" s="587"/>
    </row>
    <row r="20" spans="1:8" ht="15.65" customHeight="1">
      <c r="A20" s="179"/>
      <c r="B20" s="179"/>
      <c r="C20" s="179"/>
      <c r="D20" s="179"/>
      <c r="E20" s="179"/>
      <c r="F20" s="179"/>
      <c r="G20" s="179"/>
      <c r="H20" s="179"/>
    </row>
    <row r="21" spans="1:8">
      <c r="A21" s="585" t="s">
        <v>167</v>
      </c>
      <c r="B21" s="585"/>
      <c r="C21" s="585"/>
      <c r="D21" s="585"/>
      <c r="E21" s="585"/>
      <c r="F21" s="585"/>
      <c r="G21" s="585"/>
      <c r="H21" s="585"/>
    </row>
    <row r="22" spans="1:8" ht="78" customHeight="1">
      <c r="A22" s="577"/>
      <c r="B22" s="586"/>
      <c r="C22" s="586"/>
      <c r="D22" s="586"/>
      <c r="E22" s="586"/>
      <c r="F22" s="586"/>
      <c r="G22" s="586"/>
      <c r="H22" s="586"/>
    </row>
    <row r="23" spans="1:8">
      <c r="A23" s="180"/>
      <c r="D23" s="136"/>
    </row>
    <row r="24" spans="1:8" s="166" customFormat="1">
      <c r="A24" s="585" t="s">
        <v>139</v>
      </c>
      <c r="B24" s="585"/>
      <c r="C24" s="585"/>
      <c r="D24" s="585"/>
      <c r="E24" s="585"/>
      <c r="F24" s="585"/>
      <c r="G24" s="585"/>
      <c r="H24" s="585"/>
    </row>
    <row r="25" spans="1:8" ht="72" customHeight="1">
      <c r="A25" s="578"/>
      <c r="B25" s="578"/>
      <c r="C25" s="578"/>
      <c r="D25" s="578"/>
      <c r="E25" s="578"/>
      <c r="F25" s="578"/>
      <c r="G25" s="578"/>
      <c r="H25" s="578"/>
    </row>
    <row r="26" spans="1:8" ht="16.5" customHeight="1">
      <c r="A26" s="181"/>
      <c r="B26" s="181"/>
      <c r="C26" s="181"/>
      <c r="D26" s="181"/>
      <c r="E26" s="181"/>
      <c r="F26" s="181"/>
      <c r="G26" s="181"/>
      <c r="H26" s="181"/>
    </row>
    <row r="27" spans="1:8" ht="16.5" customHeight="1">
      <c r="A27" s="597" t="s">
        <v>258</v>
      </c>
      <c r="B27" s="597"/>
      <c r="C27" s="597"/>
      <c r="D27" s="597"/>
      <c r="E27" s="597"/>
      <c r="F27" s="597"/>
      <c r="G27" s="597"/>
      <c r="H27" s="597"/>
    </row>
    <row r="28" spans="1:8" s="166" customFormat="1">
      <c r="A28" s="595" t="s">
        <v>214</v>
      </c>
      <c r="B28" s="595"/>
      <c r="C28" s="595"/>
      <c r="D28" s="595"/>
      <c r="E28" s="595"/>
      <c r="F28" s="595"/>
      <c r="G28" s="595"/>
      <c r="H28" s="595"/>
    </row>
    <row r="29" spans="1:8" ht="77.25" customHeight="1">
      <c r="A29" s="578"/>
      <c r="B29" s="578"/>
      <c r="C29" s="578"/>
      <c r="D29" s="578"/>
      <c r="E29" s="578"/>
      <c r="F29" s="578"/>
      <c r="G29" s="578"/>
      <c r="H29" s="578"/>
    </row>
    <row r="30" spans="1:8">
      <c r="A30" s="191"/>
      <c r="D30" s="136"/>
    </row>
    <row r="31" spans="1:8">
      <c r="A31" s="191"/>
      <c r="D31" s="136"/>
    </row>
    <row r="33" spans="1:6">
      <c r="A33" s="76"/>
      <c r="B33" s="318"/>
      <c r="C33" s="318"/>
      <c r="D33" s="320"/>
      <c r="E33" s="318"/>
      <c r="F33" s="318"/>
    </row>
    <row r="34" spans="1:6" ht="14.5" customHeight="1">
      <c r="A34" s="184"/>
      <c r="B34" s="318"/>
      <c r="C34" s="574"/>
      <c r="D34" s="574"/>
      <c r="E34" s="574"/>
      <c r="F34" s="596"/>
    </row>
    <row r="35" spans="1:6">
      <c r="A35" s="184"/>
      <c r="B35" s="318"/>
      <c r="C35" s="318"/>
      <c r="D35" s="318"/>
      <c r="E35" s="318"/>
      <c r="F35" s="596"/>
    </row>
    <row r="36" spans="1:6" ht="14.5" customHeight="1">
      <c r="A36" s="184"/>
      <c r="B36" s="318"/>
      <c r="C36" s="583"/>
      <c r="D36" s="583"/>
      <c r="E36" s="186"/>
      <c r="F36" s="596"/>
    </row>
    <row r="37" spans="1:6">
      <c r="A37" s="184"/>
      <c r="B37" s="318"/>
      <c r="C37" s="79"/>
      <c r="D37" s="79"/>
      <c r="E37" s="79"/>
      <c r="F37" s="318"/>
    </row>
    <row r="38" spans="1:6">
      <c r="A38" s="184"/>
      <c r="B38" s="318"/>
      <c r="C38" s="79"/>
      <c r="D38" s="79"/>
      <c r="E38" s="79"/>
      <c r="F38" s="318"/>
    </row>
    <row r="39" spans="1:6">
      <c r="A39" s="184"/>
      <c r="B39" s="318"/>
      <c r="C39" s="79"/>
      <c r="D39" s="79"/>
      <c r="E39" s="79"/>
      <c r="F39" s="318"/>
    </row>
    <row r="40" spans="1:6">
      <c r="A40" s="184"/>
      <c r="B40" s="318"/>
      <c r="C40" s="79"/>
      <c r="D40" s="79"/>
      <c r="E40" s="79"/>
      <c r="F40" s="318"/>
    </row>
    <row r="41" spans="1:6">
      <c r="A41" s="184"/>
      <c r="B41" s="318"/>
      <c r="C41" s="79"/>
      <c r="D41" s="79"/>
      <c r="E41" s="79"/>
      <c r="F41" s="318"/>
    </row>
    <row r="42" spans="1:6">
      <c r="A42" s="184"/>
      <c r="B42" s="318"/>
      <c r="C42" s="79"/>
      <c r="D42" s="79"/>
      <c r="E42" s="79"/>
      <c r="F42" s="318"/>
    </row>
    <row r="43" spans="1:6">
      <c r="A43" s="184"/>
      <c r="B43" s="318"/>
      <c r="C43" s="79"/>
      <c r="D43" s="79"/>
      <c r="E43" s="79"/>
      <c r="F43" s="318"/>
    </row>
    <row r="44" spans="1:6">
      <c r="A44" s="184"/>
      <c r="B44" s="318"/>
      <c r="C44" s="79"/>
      <c r="D44" s="79"/>
      <c r="E44" s="79"/>
      <c r="F44" s="318"/>
    </row>
    <row r="45" spans="1:6">
      <c r="A45" s="184"/>
      <c r="B45" s="318"/>
      <c r="C45" s="79"/>
      <c r="D45" s="79"/>
      <c r="E45" s="79"/>
      <c r="F45" s="318"/>
    </row>
    <row r="46" spans="1:6">
      <c r="A46" s="184"/>
      <c r="B46" s="318"/>
      <c r="C46" s="79"/>
      <c r="D46" s="79"/>
      <c r="E46" s="79"/>
      <c r="F46" s="318"/>
    </row>
    <row r="47" spans="1:6">
      <c r="A47" s="184"/>
      <c r="B47" s="318"/>
      <c r="C47" s="79"/>
      <c r="D47" s="79"/>
      <c r="E47" s="79"/>
      <c r="F47" s="318"/>
    </row>
    <row r="48" spans="1:6">
      <c r="A48" s="184"/>
      <c r="B48" s="318"/>
      <c r="C48" s="79"/>
      <c r="D48" s="79"/>
      <c r="E48" s="79"/>
      <c r="F48" s="318"/>
    </row>
    <row r="49" spans="1:9">
      <c r="A49" s="184"/>
      <c r="B49" s="318"/>
      <c r="C49" s="79"/>
      <c r="D49" s="79"/>
      <c r="E49" s="79"/>
      <c r="F49" s="318"/>
    </row>
    <row r="50" spans="1:9">
      <c r="A50" s="184"/>
      <c r="B50" s="318"/>
      <c r="C50" s="79"/>
      <c r="D50" s="79"/>
      <c r="E50" s="79"/>
      <c r="F50" s="318"/>
    </row>
    <row r="51" spans="1:9">
      <c r="A51" s="184"/>
      <c r="B51" s="318"/>
      <c r="C51" s="79"/>
      <c r="D51" s="79"/>
      <c r="E51" s="79"/>
      <c r="F51" s="318"/>
    </row>
    <row r="52" spans="1:9">
      <c r="A52" s="184"/>
      <c r="B52" s="318"/>
      <c r="C52" s="79"/>
      <c r="D52" s="79"/>
      <c r="E52" s="79"/>
      <c r="F52" s="318"/>
    </row>
    <row r="53" spans="1:9">
      <c r="A53" s="184"/>
      <c r="B53" s="318"/>
      <c r="C53" s="79"/>
      <c r="D53" s="79"/>
      <c r="E53" s="79"/>
      <c r="F53" s="318"/>
    </row>
    <row r="54" spans="1:9">
      <c r="A54" s="184"/>
      <c r="B54" s="318"/>
      <c r="C54" s="79"/>
      <c r="D54" s="79"/>
      <c r="E54" s="79"/>
      <c r="F54" s="318"/>
    </row>
    <row r="55" spans="1:9">
      <c r="A55" s="184"/>
      <c r="B55" s="318"/>
      <c r="C55" s="79"/>
      <c r="D55" s="79"/>
      <c r="E55" s="79"/>
      <c r="F55" s="318"/>
    </row>
    <row r="56" spans="1:9">
      <c r="A56" s="184"/>
      <c r="B56" s="318"/>
      <c r="C56" s="318"/>
      <c r="D56" s="318"/>
      <c r="E56" s="318"/>
      <c r="F56" s="318"/>
    </row>
    <row r="57" spans="1:9" s="237" customFormat="1">
      <c r="A57" s="55"/>
      <c r="B57" s="306"/>
      <c r="C57" s="194"/>
      <c r="D57" s="55"/>
      <c r="E57" s="306"/>
      <c r="F57" s="306"/>
      <c r="G57" s="55"/>
      <c r="H57" s="55"/>
      <c r="I57" s="55"/>
    </row>
    <row r="58" spans="1:9" s="237" customFormat="1">
      <c r="A58" s="55"/>
      <c r="B58" s="55"/>
      <c r="C58" s="55"/>
      <c r="D58" s="55"/>
      <c r="E58" s="306"/>
      <c r="F58" s="306"/>
      <c r="G58" s="55"/>
      <c r="H58" s="55"/>
      <c r="I58" s="55"/>
    </row>
  </sheetData>
  <sheetProtection algorithmName="SHA-512" hashValue="0WnbzFtxla1GWOprD1dSXMbkRA6tceIE5k9SEcJli2Ydd8cckb7Ivsz8Y/wSrze6i7OcuWMbvmyqZuYhNsT74Q==" saltValue="I4w5K1iD2iKpyHwnWFl8uw==" spinCount="100000" sheet="1" objects="1" scenarios="1"/>
  <mergeCells count="16">
    <mergeCell ref="A28:H28"/>
    <mergeCell ref="C36:D36"/>
    <mergeCell ref="C34:E34"/>
    <mergeCell ref="A7:H7"/>
    <mergeCell ref="A8:H8"/>
    <mergeCell ref="A10:H10"/>
    <mergeCell ref="A14:H14"/>
    <mergeCell ref="A19:H19"/>
    <mergeCell ref="A22:H22"/>
    <mergeCell ref="A25:H25"/>
    <mergeCell ref="A29:H29"/>
    <mergeCell ref="F34:F36"/>
    <mergeCell ref="A12:H12"/>
    <mergeCell ref="A24:H24"/>
    <mergeCell ref="A21:H21"/>
    <mergeCell ref="A27:H27"/>
  </mergeCells>
  <printOptions horizontalCentered="1"/>
  <pageMargins left="0.31496062992125984" right="0.31496062992125984" top="0.55118110236220474" bottom="0.35433070866141736" header="0.31496062992125984" footer="0.31496062992125984"/>
  <pageSetup paperSize="9" scale="86" orientation="portrait" r:id="rId1"/>
  <headerFooter>
    <oddFooter>&amp;C&amp;A: &amp;P/&amp;N</oddFooter>
  </headerFooter>
  <rowBreaks count="1" manualBreakCount="1">
    <brk id="23" max="16383" man="1"/>
  </rowBreaks>
  <drawing r:id="rId2"/>
  <extLst>
    <ext xmlns:x14="http://schemas.microsoft.com/office/spreadsheetml/2009/9/main" uri="{78C0D931-6437-407d-A8EE-F0AAD7539E65}">
      <x14:conditionalFormattings>
        <x14:conditionalFormatting xmlns:xm="http://schemas.microsoft.com/office/excel/2006/main">
          <x14:cfRule type="cellIs" priority="4" operator="notEqual" id="{F0418195-9011-4327-A3CF-B5C978123941}">
            <xm:f>'Datos económicos'!#REF!</xm:f>
            <x14:dxf>
              <fill>
                <patternFill>
                  <bgColor rgb="FFFF7D7D"/>
                </patternFill>
              </fill>
            </x14:dxf>
          </x14:cfRule>
          <xm:sqref>F56</xm:sqref>
        </x14:conditionalFormatting>
      </x14:conditionalFormatting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tabColor rgb="FF0070C0"/>
    <pageSetUpPr fitToPage="1"/>
  </sheetPr>
  <dimension ref="A7:J54"/>
  <sheetViews>
    <sheetView showGridLines="0" zoomScale="85" zoomScaleNormal="85" workbookViewId="0">
      <selection activeCell="A22" sqref="A22:I22"/>
    </sheetView>
  </sheetViews>
  <sheetFormatPr baseColWidth="10" defaultColWidth="10.81640625" defaultRowHeight="14.5"/>
  <cols>
    <col min="1" max="1" width="17.453125" style="55" customWidth="1"/>
    <col min="2" max="2" width="17.1796875" style="306" customWidth="1"/>
    <col min="3" max="4" width="12.453125" style="306" customWidth="1"/>
    <col min="5" max="5" width="19.1796875" style="306" customWidth="1"/>
    <col min="6" max="6" width="17.453125" style="306" customWidth="1"/>
    <col min="7" max="7" width="11.81640625" style="306" customWidth="1"/>
    <col min="8" max="8" width="7.54296875" style="306" customWidth="1"/>
    <col min="9" max="9" width="7.54296875" style="55" customWidth="1"/>
    <col min="10" max="10" width="8.1796875" style="55" customWidth="1"/>
    <col min="11" max="16384" width="10.81640625" style="55"/>
  </cols>
  <sheetData>
    <row r="7" spans="1:10" ht="18.5">
      <c r="A7" s="411" t="s">
        <v>47</v>
      </c>
      <c r="B7" s="411"/>
      <c r="C7" s="411"/>
      <c r="D7" s="411"/>
      <c r="E7" s="411"/>
      <c r="F7" s="411"/>
      <c r="G7" s="411"/>
      <c r="H7" s="411"/>
      <c r="I7" s="411"/>
    </row>
    <row r="8" spans="1:10" ht="14.5" customHeight="1">
      <c r="A8" s="411" t="str">
        <f>IF('Datos generales'!C15="","",'Datos generales'!C15&amp;" en " &amp;'Datos generales'!C16)</f>
        <v/>
      </c>
      <c r="B8" s="411"/>
      <c r="C8" s="411"/>
      <c r="D8" s="411"/>
      <c r="E8" s="411"/>
      <c r="F8" s="411"/>
      <c r="G8" s="411"/>
      <c r="H8" s="411"/>
      <c r="I8" s="411"/>
    </row>
    <row r="10" spans="1:10" ht="18.5">
      <c r="A10" s="570" t="s">
        <v>45</v>
      </c>
      <c r="B10" s="570"/>
      <c r="C10" s="570"/>
      <c r="D10" s="570"/>
      <c r="E10" s="570"/>
      <c r="F10" s="570"/>
      <c r="G10" s="570"/>
      <c r="H10" s="570"/>
      <c r="I10" s="570"/>
    </row>
    <row r="12" spans="1:10" ht="42" customHeight="1">
      <c r="A12" s="599" t="s">
        <v>259</v>
      </c>
      <c r="B12" s="599"/>
      <c r="C12" s="599"/>
      <c r="D12" s="599"/>
      <c r="E12" s="599"/>
      <c r="F12" s="599"/>
      <c r="G12" s="599"/>
      <c r="H12" s="599"/>
      <c r="I12" s="599"/>
    </row>
    <row r="14" spans="1:10" ht="18.5">
      <c r="A14" s="573" t="s">
        <v>332</v>
      </c>
      <c r="B14" s="573"/>
      <c r="C14" s="573"/>
      <c r="D14" s="573"/>
      <c r="E14" s="573"/>
      <c r="F14" s="573"/>
      <c r="G14" s="573"/>
      <c r="H14" s="573"/>
      <c r="I14" s="573"/>
      <c r="J14" s="125"/>
    </row>
    <row r="15" spans="1:10">
      <c r="D15" s="136"/>
    </row>
    <row r="16" spans="1:10">
      <c r="B16" s="176" t="s">
        <v>142</v>
      </c>
      <c r="C16" s="319">
        <f>IFERROR('Datos generales'!C55,0)</f>
        <v>0</v>
      </c>
      <c r="F16" s="335"/>
      <c r="G16" s="322"/>
      <c r="H16" s="598"/>
      <c r="I16" s="598"/>
    </row>
    <row r="17" spans="1:9">
      <c r="D17" s="136"/>
    </row>
    <row r="18" spans="1:9">
      <c r="A18" s="585" t="s">
        <v>138</v>
      </c>
      <c r="B18" s="585"/>
      <c r="C18" s="585"/>
      <c r="D18" s="585"/>
      <c r="E18" s="585"/>
      <c r="F18" s="585"/>
      <c r="G18" s="585"/>
      <c r="H18" s="585"/>
      <c r="I18" s="585"/>
    </row>
    <row r="19" spans="1:9" ht="117" customHeight="1">
      <c r="A19" s="577"/>
      <c r="B19" s="577"/>
      <c r="C19" s="577"/>
      <c r="D19" s="577"/>
      <c r="E19" s="577"/>
      <c r="F19" s="577"/>
      <c r="G19" s="577"/>
      <c r="H19" s="577"/>
      <c r="I19" s="577"/>
    </row>
    <row r="20" spans="1:9" ht="15.65" customHeight="1">
      <c r="A20" s="179"/>
      <c r="B20" s="179"/>
      <c r="C20" s="179"/>
      <c r="D20" s="179"/>
      <c r="E20" s="179"/>
      <c r="F20" s="179"/>
      <c r="G20" s="179"/>
      <c r="H20" s="179"/>
      <c r="I20" s="179"/>
    </row>
    <row r="21" spans="1:9">
      <c r="A21" s="585" t="s">
        <v>140</v>
      </c>
      <c r="B21" s="585"/>
      <c r="C21" s="585"/>
      <c r="D21" s="585"/>
      <c r="E21" s="585"/>
      <c r="F21" s="585"/>
      <c r="G21" s="585"/>
      <c r="H21" s="585"/>
      <c r="I21" s="585"/>
    </row>
    <row r="22" spans="1:9" ht="200.15" customHeight="1">
      <c r="A22" s="577"/>
      <c r="B22" s="577"/>
      <c r="C22" s="577"/>
      <c r="D22" s="577"/>
      <c r="E22" s="577"/>
      <c r="F22" s="577"/>
      <c r="G22" s="577"/>
      <c r="H22" s="577"/>
      <c r="I22" s="577"/>
    </row>
    <row r="23" spans="1:9">
      <c r="A23" s="180"/>
      <c r="D23" s="136"/>
    </row>
    <row r="24" spans="1:9" s="166" customFormat="1" ht="33.75" customHeight="1">
      <c r="A24" s="594" t="s">
        <v>325</v>
      </c>
      <c r="B24" s="594"/>
      <c r="C24" s="594"/>
      <c r="D24" s="594"/>
      <c r="E24" s="594"/>
      <c r="F24" s="594"/>
      <c r="G24" s="594"/>
      <c r="H24" s="594"/>
      <c r="I24" s="594"/>
    </row>
    <row r="25" spans="1:9" ht="150" customHeight="1">
      <c r="A25" s="578"/>
      <c r="B25" s="578"/>
      <c r="C25" s="578"/>
      <c r="D25" s="578"/>
      <c r="E25" s="578"/>
      <c r="F25" s="578"/>
      <c r="G25" s="578"/>
      <c r="H25" s="578"/>
      <c r="I25" s="578"/>
    </row>
    <row r="26" spans="1:9" ht="16.5" customHeight="1">
      <c r="A26" s="181"/>
      <c r="B26" s="181"/>
      <c r="C26" s="181"/>
      <c r="D26" s="181"/>
      <c r="E26" s="181"/>
      <c r="F26" s="181"/>
      <c r="G26" s="181"/>
      <c r="H26" s="181"/>
      <c r="I26" s="181"/>
    </row>
    <row r="28" spans="1:9">
      <c r="A28" s="184"/>
      <c r="B28" s="576"/>
      <c r="C28" s="576"/>
      <c r="D28" s="576"/>
      <c r="E28" s="576"/>
      <c r="F28" s="576"/>
      <c r="G28" s="576"/>
    </row>
    <row r="29" spans="1:9">
      <c r="A29" s="76"/>
      <c r="B29" s="318"/>
      <c r="C29" s="318"/>
      <c r="D29" s="320"/>
      <c r="E29" s="318"/>
      <c r="F29" s="318"/>
      <c r="G29" s="318"/>
    </row>
    <row r="30" spans="1:9" ht="14.5" customHeight="1">
      <c r="A30" s="184"/>
      <c r="B30" s="576"/>
      <c r="C30" s="576"/>
      <c r="D30" s="576"/>
      <c r="E30" s="576"/>
      <c r="F30" s="596"/>
      <c r="G30" s="596"/>
      <c r="H30" s="55"/>
    </row>
    <row r="31" spans="1:9">
      <c r="A31" s="184"/>
      <c r="B31" s="318"/>
      <c r="C31" s="318"/>
      <c r="D31" s="318"/>
      <c r="E31" s="318"/>
      <c r="F31" s="596"/>
      <c r="G31" s="596"/>
      <c r="H31" s="55"/>
    </row>
    <row r="32" spans="1:9" ht="14.5" customHeight="1">
      <c r="A32" s="184"/>
      <c r="B32" s="583"/>
      <c r="C32" s="583"/>
      <c r="D32" s="583"/>
      <c r="E32" s="186"/>
      <c r="F32" s="596"/>
      <c r="G32" s="596"/>
      <c r="H32" s="55"/>
    </row>
    <row r="33" spans="1:8">
      <c r="A33" s="184"/>
      <c r="B33" s="79"/>
      <c r="C33" s="79"/>
      <c r="D33" s="79"/>
      <c r="E33" s="79"/>
      <c r="F33" s="318"/>
      <c r="G33" s="318"/>
      <c r="H33" s="55"/>
    </row>
    <row r="34" spans="1:8">
      <c r="A34" s="184"/>
      <c r="B34" s="79"/>
      <c r="C34" s="79"/>
      <c r="D34" s="79"/>
      <c r="E34" s="79"/>
      <c r="F34" s="318"/>
      <c r="G34" s="318"/>
      <c r="H34" s="55"/>
    </row>
    <row r="35" spans="1:8">
      <c r="A35" s="184"/>
      <c r="B35" s="79"/>
      <c r="C35" s="79"/>
      <c r="D35" s="79"/>
      <c r="E35" s="79"/>
      <c r="F35" s="318"/>
      <c r="G35" s="318"/>
      <c r="H35" s="55"/>
    </row>
    <row r="36" spans="1:8">
      <c r="A36" s="184"/>
      <c r="B36" s="79"/>
      <c r="C36" s="79"/>
      <c r="D36" s="79"/>
      <c r="E36" s="79"/>
      <c r="F36" s="318"/>
      <c r="G36" s="318"/>
      <c r="H36" s="55"/>
    </row>
    <row r="37" spans="1:8">
      <c r="A37" s="184"/>
      <c r="B37" s="79"/>
      <c r="C37" s="79"/>
      <c r="D37" s="79"/>
      <c r="E37" s="79"/>
      <c r="F37" s="318"/>
      <c r="G37" s="318"/>
      <c r="H37" s="55"/>
    </row>
    <row r="38" spans="1:8">
      <c r="A38" s="184"/>
      <c r="B38" s="79"/>
      <c r="C38" s="79"/>
      <c r="D38" s="79"/>
      <c r="E38" s="79"/>
      <c r="F38" s="318"/>
      <c r="G38" s="318"/>
      <c r="H38" s="55"/>
    </row>
    <row r="39" spans="1:8">
      <c r="A39" s="184"/>
      <c r="B39" s="79"/>
      <c r="C39" s="79"/>
      <c r="D39" s="79"/>
      <c r="E39" s="79"/>
      <c r="F39" s="318"/>
      <c r="G39" s="318"/>
      <c r="H39" s="55"/>
    </row>
    <row r="40" spans="1:8">
      <c r="A40" s="184"/>
      <c r="B40" s="79"/>
      <c r="C40" s="79"/>
      <c r="D40" s="79"/>
      <c r="E40" s="79"/>
      <c r="F40" s="318"/>
      <c r="G40" s="318"/>
      <c r="H40" s="55"/>
    </row>
    <row r="41" spans="1:8">
      <c r="A41" s="184"/>
      <c r="B41" s="79"/>
      <c r="C41" s="79"/>
      <c r="D41" s="79"/>
      <c r="E41" s="79"/>
      <c r="F41" s="318"/>
      <c r="G41" s="318"/>
      <c r="H41" s="55"/>
    </row>
    <row r="42" spans="1:8">
      <c r="A42" s="184"/>
      <c r="B42" s="79"/>
      <c r="C42" s="79"/>
      <c r="D42" s="79"/>
      <c r="E42" s="79"/>
      <c r="F42" s="318"/>
      <c r="G42" s="318"/>
      <c r="H42" s="55"/>
    </row>
    <row r="43" spans="1:8">
      <c r="A43" s="184"/>
      <c r="B43" s="79"/>
      <c r="C43" s="79"/>
      <c r="D43" s="79"/>
      <c r="E43" s="79"/>
      <c r="F43" s="318"/>
      <c r="G43" s="318"/>
      <c r="H43" s="55"/>
    </row>
    <row r="44" spans="1:8">
      <c r="A44" s="184"/>
      <c r="B44" s="79"/>
      <c r="C44" s="79"/>
      <c r="D44" s="79"/>
      <c r="E44" s="79"/>
      <c r="F44" s="318"/>
      <c r="G44" s="318"/>
      <c r="H44" s="55"/>
    </row>
    <row r="45" spans="1:8">
      <c r="A45" s="184"/>
      <c r="B45" s="79"/>
      <c r="C45" s="79"/>
      <c r="D45" s="79"/>
      <c r="E45" s="79"/>
      <c r="F45" s="318"/>
      <c r="G45" s="318"/>
      <c r="H45" s="55"/>
    </row>
    <row r="46" spans="1:8">
      <c r="A46" s="184"/>
      <c r="B46" s="79"/>
      <c r="C46" s="79"/>
      <c r="D46" s="79"/>
      <c r="E46" s="79"/>
      <c r="F46" s="318"/>
      <c r="G46" s="318"/>
      <c r="H46" s="55"/>
    </row>
    <row r="47" spans="1:8">
      <c r="A47" s="184"/>
      <c r="B47" s="79"/>
      <c r="C47" s="79"/>
      <c r="D47" s="79"/>
      <c r="E47" s="79"/>
      <c r="F47" s="318"/>
      <c r="G47" s="318"/>
      <c r="H47" s="55"/>
    </row>
    <row r="48" spans="1:8">
      <c r="A48" s="184"/>
      <c r="B48" s="79"/>
      <c r="C48" s="79"/>
      <c r="D48" s="79"/>
      <c r="E48" s="79"/>
      <c r="F48" s="318"/>
      <c r="G48" s="318"/>
      <c r="H48" s="55"/>
    </row>
    <row r="49" spans="1:8">
      <c r="A49" s="184"/>
      <c r="B49" s="79"/>
      <c r="C49" s="79"/>
      <c r="D49" s="79"/>
      <c r="E49" s="79"/>
      <c r="F49" s="318"/>
      <c r="G49" s="318"/>
      <c r="H49" s="55"/>
    </row>
    <row r="50" spans="1:8">
      <c r="A50" s="184"/>
      <c r="B50" s="79"/>
      <c r="C50" s="79"/>
      <c r="D50" s="79"/>
      <c r="E50" s="79"/>
      <c r="F50" s="318"/>
      <c r="G50" s="318"/>
      <c r="H50" s="55"/>
    </row>
    <row r="51" spans="1:8">
      <c r="A51" s="184"/>
      <c r="B51" s="79"/>
      <c r="C51" s="79"/>
      <c r="D51" s="79"/>
      <c r="E51" s="79"/>
      <c r="F51" s="318"/>
      <c r="G51" s="318"/>
      <c r="H51" s="55"/>
    </row>
    <row r="52" spans="1:8">
      <c r="A52" s="184"/>
      <c r="B52" s="79"/>
      <c r="C52" s="79"/>
      <c r="D52" s="79"/>
      <c r="E52" s="79"/>
      <c r="F52" s="318"/>
      <c r="G52" s="318"/>
      <c r="H52" s="55"/>
    </row>
    <row r="53" spans="1:8">
      <c r="A53" s="184"/>
      <c r="B53" s="79"/>
      <c r="C53" s="79"/>
      <c r="D53" s="79"/>
      <c r="E53" s="79"/>
      <c r="F53" s="318"/>
      <c r="G53" s="318"/>
      <c r="H53" s="55"/>
    </row>
    <row r="54" spans="1:8">
      <c r="A54" s="184"/>
      <c r="B54" s="579"/>
      <c r="C54" s="579"/>
      <c r="D54" s="579"/>
      <c r="E54" s="579"/>
      <c r="F54" s="318"/>
      <c r="G54" s="318"/>
      <c r="H54" s="55"/>
    </row>
  </sheetData>
  <sheetProtection algorithmName="SHA-512" hashValue="18XOONHPN2XseT1e+3ob0hhpzlTnTCeaP+eK612tBz2u2fNJDEiqP+bThZ6OGkEw/zQQLTiesY0C4VINN00rGA==" saltValue="AAhgEvY2loDYSOGF/rEiLQ==" spinCount="100000" sheet="1" objects="1" scenarios="1"/>
  <mergeCells count="19">
    <mergeCell ref="B54:E54"/>
    <mergeCell ref="F31:F32"/>
    <mergeCell ref="G31:G32"/>
    <mergeCell ref="B32:D32"/>
    <mergeCell ref="B30:E30"/>
    <mergeCell ref="F30:G30"/>
    <mergeCell ref="A19:I19"/>
    <mergeCell ref="A22:I22"/>
    <mergeCell ref="A25:I25"/>
    <mergeCell ref="B28:G28"/>
    <mergeCell ref="A7:I7"/>
    <mergeCell ref="A8:I8"/>
    <mergeCell ref="A10:I10"/>
    <mergeCell ref="A14:I14"/>
    <mergeCell ref="H16:I16"/>
    <mergeCell ref="A12:I12"/>
    <mergeCell ref="A24:I24"/>
    <mergeCell ref="A21:I21"/>
    <mergeCell ref="A18:I18"/>
  </mergeCells>
  <printOptions horizontalCentered="1"/>
  <pageMargins left="0.31496062992125984" right="0.31496062992125984" top="0.55118110236220474" bottom="0.35433070866141736" header="0.31496062992125984" footer="0.31496062992125984"/>
  <pageSetup paperSize="9" scale="79" orientation="portrait" r:id="rId1"/>
  <headerFooter>
    <oddFooter>&amp;C&amp;A: &amp;P/&amp;N</oddFooter>
  </headerFooter>
  <rowBreaks count="1" manualBreakCount="1">
    <brk id="23" max="16383" man="1"/>
  </row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5">
    <tabColor rgb="FF942494"/>
    <pageSetUpPr fitToPage="1"/>
  </sheetPr>
  <dimension ref="A6:K47"/>
  <sheetViews>
    <sheetView showGridLines="0" zoomScaleNormal="100" workbookViewId="0">
      <selection activeCell="C13" sqref="C13:D13"/>
    </sheetView>
  </sheetViews>
  <sheetFormatPr baseColWidth="10" defaultColWidth="10.81640625" defaultRowHeight="14.5"/>
  <cols>
    <col min="1" max="1" width="20.453125" style="55" customWidth="1"/>
    <col min="2" max="2" width="12.54296875" style="306" customWidth="1"/>
    <col min="3" max="3" width="18" style="55" customWidth="1"/>
    <col min="4" max="4" width="16.7265625" style="55" customWidth="1"/>
    <col min="5" max="5" width="17.453125" style="55" customWidth="1"/>
    <col min="6" max="6" width="11.81640625" style="55" customWidth="1"/>
    <col min="7" max="16384" width="10.81640625" style="55"/>
  </cols>
  <sheetData>
    <row r="6" spans="1:11" ht="18.5">
      <c r="A6" s="411" t="s">
        <v>47</v>
      </c>
      <c r="B6" s="411"/>
      <c r="C6" s="411"/>
      <c r="D6" s="411"/>
      <c r="E6" s="411"/>
      <c r="F6" s="411"/>
      <c r="G6" s="123"/>
      <c r="H6" s="123"/>
    </row>
    <row r="7" spans="1:11" ht="14.5" customHeight="1">
      <c r="A7" s="502" t="str">
        <f>IF('Datos generales'!C15="","",'Datos generales'!C15&amp;" en " &amp;'Datos generales'!C16)</f>
        <v/>
      </c>
      <c r="B7" s="502"/>
      <c r="C7" s="502"/>
      <c r="D7" s="502"/>
      <c r="E7" s="502"/>
      <c r="F7" s="502"/>
      <c r="G7" s="123"/>
      <c r="H7" s="112"/>
    </row>
    <row r="9" spans="1:11" ht="18.5">
      <c r="A9" s="418" t="s">
        <v>169</v>
      </c>
      <c r="B9" s="418"/>
      <c r="C9" s="418"/>
      <c r="D9" s="418"/>
      <c r="E9" s="418"/>
      <c r="F9" s="418"/>
      <c r="G9" s="124"/>
    </row>
    <row r="10" spans="1:11" s="113" customFormat="1" ht="8.15" customHeight="1">
      <c r="A10" s="56"/>
      <c r="B10" s="56"/>
      <c r="C10" s="56"/>
      <c r="D10" s="56"/>
      <c r="E10" s="56"/>
      <c r="F10" s="56"/>
      <c r="G10" s="124"/>
    </row>
    <row r="11" spans="1:11" s="68" customFormat="1">
      <c r="A11" s="195"/>
      <c r="B11" s="67"/>
      <c r="C11" s="67"/>
      <c r="D11" s="67"/>
      <c r="E11" s="67"/>
    </row>
    <row r="12" spans="1:11" s="68" customFormat="1" ht="8.15" customHeight="1">
      <c r="A12" s="195"/>
      <c r="B12" s="67"/>
      <c r="C12" s="67"/>
      <c r="D12" s="67"/>
      <c r="E12" s="67"/>
    </row>
    <row r="13" spans="1:11" s="75" customFormat="1">
      <c r="A13" s="312" t="s">
        <v>52</v>
      </c>
      <c r="B13" s="69"/>
      <c r="C13" s="389"/>
      <c r="D13" s="391"/>
      <c r="E13" s="70"/>
      <c r="F13" s="196"/>
    </row>
    <row r="14" spans="1:11" s="75" customFormat="1" ht="47.25" customHeight="1">
      <c r="A14" s="405" t="s">
        <v>260</v>
      </c>
      <c r="B14" s="426"/>
      <c r="C14" s="603"/>
      <c r="D14" s="604"/>
      <c r="E14" s="604"/>
      <c r="F14" s="605"/>
      <c r="H14" s="197"/>
      <c r="I14" s="197"/>
      <c r="J14" s="197"/>
      <c r="K14" s="197"/>
    </row>
    <row r="15" spans="1:11" s="75" customFormat="1">
      <c r="A15" s="312" t="s">
        <v>99</v>
      </c>
      <c r="B15" s="69"/>
      <c r="C15" s="389"/>
      <c r="D15" s="391"/>
      <c r="E15" s="72" t="s">
        <v>170</v>
      </c>
      <c r="F15" s="52"/>
    </row>
    <row r="16" spans="1:11" s="75" customFormat="1">
      <c r="A16" s="312" t="s">
        <v>34</v>
      </c>
      <c r="B16" s="69"/>
      <c r="C16" s="389"/>
      <c r="D16" s="391"/>
      <c r="E16" s="198" t="s">
        <v>100</v>
      </c>
      <c r="F16" s="49"/>
    </row>
    <row r="17" spans="1:8" s="75" customFormat="1">
      <c r="A17" s="427" t="s">
        <v>234</v>
      </c>
      <c r="B17" s="428"/>
      <c r="C17" s="429"/>
      <c r="D17" s="430"/>
      <c r="E17" s="214" t="s">
        <v>143</v>
      </c>
      <c r="F17" s="13"/>
      <c r="G17" s="82"/>
      <c r="H17" s="82"/>
    </row>
    <row r="18" spans="1:8" s="75" customFormat="1">
      <c r="A18" s="312" t="s">
        <v>53</v>
      </c>
      <c r="B18" s="69"/>
      <c r="C18" s="389"/>
      <c r="D18" s="391"/>
      <c r="E18" s="199"/>
      <c r="F18" s="254"/>
    </row>
    <row r="19" spans="1:8" s="75" customFormat="1">
      <c r="A19" s="312" t="s">
        <v>145</v>
      </c>
      <c r="B19" s="69"/>
      <c r="C19" s="389"/>
      <c r="D19" s="391"/>
      <c r="E19" s="70"/>
      <c r="F19" s="196"/>
    </row>
    <row r="20" spans="1:8" s="75" customFormat="1">
      <c r="A20" s="312" t="s">
        <v>154</v>
      </c>
      <c r="B20" s="69"/>
      <c r="C20" s="200"/>
      <c r="D20" s="52"/>
      <c r="E20" s="70"/>
      <c r="F20" s="71"/>
    </row>
    <row r="21" spans="1:8" s="75" customFormat="1">
      <c r="A21" s="312" t="s">
        <v>155</v>
      </c>
      <c r="B21" s="69"/>
      <c r="C21" s="200"/>
      <c r="D21" s="52"/>
      <c r="E21" s="70"/>
      <c r="F21" s="71"/>
    </row>
    <row r="22" spans="1:8" s="75" customFormat="1" ht="14.5" customHeight="1">
      <c r="A22" s="312"/>
      <c r="B22" s="69"/>
      <c r="C22" s="69"/>
      <c r="D22" s="69"/>
      <c r="E22" s="69"/>
    </row>
    <row r="23" spans="1:8" s="75" customFormat="1" ht="14.5" customHeight="1">
      <c r="A23" s="201" t="s">
        <v>156</v>
      </c>
      <c r="B23" s="69"/>
      <c r="C23" s="69"/>
      <c r="D23" s="69"/>
      <c r="E23" s="69"/>
    </row>
    <row r="24" spans="1:8" s="75" customFormat="1" ht="150" customHeight="1">
      <c r="A24" s="600"/>
      <c r="B24" s="600"/>
      <c r="C24" s="600"/>
      <c r="D24" s="600"/>
      <c r="E24" s="600"/>
      <c r="F24" s="600"/>
    </row>
    <row r="25" spans="1:8" s="75" customFormat="1" ht="14.5" customHeight="1">
      <c r="A25" s="312"/>
      <c r="B25" s="69"/>
      <c r="C25" s="69"/>
      <c r="D25" s="69"/>
      <c r="E25" s="69"/>
    </row>
    <row r="26" spans="1:8" s="75" customFormat="1" ht="14.5" customHeight="1">
      <c r="A26" s="201" t="s">
        <v>157</v>
      </c>
      <c r="B26" s="69"/>
      <c r="C26" s="69"/>
      <c r="D26" s="69"/>
      <c r="E26" s="69"/>
    </row>
    <row r="27" spans="1:8" s="75" customFormat="1" ht="80.5" customHeight="1">
      <c r="A27" s="600"/>
      <c r="B27" s="600"/>
      <c r="C27" s="600"/>
      <c r="D27" s="600"/>
      <c r="E27" s="600"/>
      <c r="F27" s="600"/>
    </row>
    <row r="28" spans="1:8" s="75" customFormat="1" ht="14.5" customHeight="1">
      <c r="A28" s="312"/>
      <c r="B28" s="69"/>
      <c r="C28" s="69"/>
      <c r="D28" s="69"/>
      <c r="E28" s="69"/>
    </row>
    <row r="29" spans="1:8" s="75" customFormat="1" ht="30" customHeight="1">
      <c r="A29" s="602" t="s">
        <v>189</v>
      </c>
      <c r="B29" s="602"/>
      <c r="C29" s="602"/>
      <c r="D29" s="602"/>
      <c r="E29" s="602"/>
      <c r="F29" s="602"/>
    </row>
    <row r="30" spans="1:8" s="75" customFormat="1" ht="74.150000000000006" customHeight="1">
      <c r="A30" s="600"/>
      <c r="B30" s="600"/>
      <c r="C30" s="600"/>
      <c r="D30" s="600"/>
      <c r="E30" s="600"/>
      <c r="F30" s="600"/>
    </row>
    <row r="31" spans="1:8" s="75" customFormat="1" ht="14.5" customHeight="1">
      <c r="A31" s="312"/>
      <c r="B31" s="69"/>
      <c r="C31" s="69"/>
      <c r="D31" s="69"/>
      <c r="E31" s="69"/>
    </row>
    <row r="32" spans="1:8">
      <c r="B32" s="55"/>
      <c r="C32" s="601" t="s">
        <v>129</v>
      </c>
      <c r="D32" s="601"/>
      <c r="E32" s="112"/>
      <c r="F32" s="112"/>
    </row>
    <row r="39" spans="2:4">
      <c r="B39" s="478" t="s">
        <v>199</v>
      </c>
      <c r="C39" s="478"/>
      <c r="D39" s="478"/>
    </row>
    <row r="47" spans="2:4">
      <c r="B47" s="136"/>
    </row>
  </sheetData>
  <mergeCells count="18">
    <mergeCell ref="A6:F6"/>
    <mergeCell ref="A7:F7"/>
    <mergeCell ref="A9:F9"/>
    <mergeCell ref="C13:D13"/>
    <mergeCell ref="C15:D15"/>
    <mergeCell ref="C14:F14"/>
    <mergeCell ref="A14:B14"/>
    <mergeCell ref="C16:D16"/>
    <mergeCell ref="C18:D18"/>
    <mergeCell ref="C19:D19"/>
    <mergeCell ref="A29:F29"/>
    <mergeCell ref="A17:B17"/>
    <mergeCell ref="C17:D17"/>
    <mergeCell ref="B39:D39"/>
    <mergeCell ref="A24:F24"/>
    <mergeCell ref="A27:F27"/>
    <mergeCell ref="A30:F30"/>
    <mergeCell ref="C32:D32"/>
  </mergeCells>
  <dataValidations count="1">
    <dataValidation type="list" allowBlank="1" showInputMessage="1" showErrorMessage="1" sqref="C19:D19">
      <formula1>"Artes y Humanidades,Ciencias,Ciencias de la Salud,Ciencias Sociales y Jurídicas,Ingeniería"</formula1>
    </dataValidation>
  </dataValidations>
  <printOptions horizontalCentered="1"/>
  <pageMargins left="0.31496062992125984" right="0.31496062992125984" top="0.74803149606299213" bottom="0.74803149606299213" header="0.31496062992125984" footer="0.31496062992125984"/>
  <pageSetup paperSize="9" scale="83" orientation="portrait" r:id="rId1"/>
  <headerFooter>
    <oddFooter>&amp;C&amp;A: &amp;P/&amp;N</oddFooter>
  </headerFooter>
  <colBreaks count="1" manualBreakCount="1">
    <brk id="6" max="1048575" man="1"/>
  </colBreaks>
  <drawing r:id="rId2"/>
  <extLst>
    <ext xmlns:x14="http://schemas.microsoft.com/office/spreadsheetml/2009/9/main" uri="{CCE6A557-97BC-4b89-ADB6-D9C93CAAB3DF}">
      <x14:dataValidations xmlns:xm="http://schemas.microsoft.com/office/excel/2006/main" count="7">
        <x14:dataValidation type="list" allowBlank="1" showInputMessage="1" showErrorMessage="1">
          <x14:formula1>
            <xm:f>'Hoja interna'!$B$13:$B$20</xm:f>
          </x14:formula1>
          <xm:sqref>C13:D13</xm:sqref>
        </x14:dataValidation>
        <x14:dataValidation type="list" allowBlank="1" showInputMessage="1" showErrorMessage="1">
          <x14:formula1>
            <xm:f>'Hoja interna'!$H$50:$H$54</xm:f>
          </x14:formula1>
          <xm:sqref>F15</xm:sqref>
        </x14:dataValidation>
        <x14:dataValidation type="list" allowBlank="1" showInputMessage="1" showErrorMessage="1">
          <x14:formula1>
            <xm:f>'Hoja interna'!$G$3:$G$8</xm:f>
          </x14:formula1>
          <xm:sqref>C15:D15</xm:sqref>
        </x14:dataValidation>
        <x14:dataValidation type="list" allowBlank="1" showInputMessage="1" showErrorMessage="1">
          <x14:formula1>
            <xm:f>'Hoja interna'!$B$3:$B$6</xm:f>
          </x14:formula1>
          <xm:sqref>C16:D16</xm:sqref>
        </x14:dataValidation>
        <x14:dataValidation type="list" allowBlank="1" showInputMessage="1" showErrorMessage="1">
          <x14:formula1>
            <xm:f>'Hoja interna'!$H$57:$H$68</xm:f>
          </x14:formula1>
          <xm:sqref>F16</xm:sqref>
        </x14:dataValidation>
        <x14:dataValidation type="list" allowBlank="1" showInputMessage="1" showErrorMessage="1">
          <x14:formula1>
            <xm:f>'Hoja interna'!$B$23:$B$64</xm:f>
          </x14:formula1>
          <xm:sqref>C18:D18</xm:sqref>
        </x14:dataValidation>
        <x14:dataValidation type="list" allowBlank="1" showInputMessage="1" showErrorMessage="1">
          <x14:formula1>
            <xm:f>'Hoja interna'!$I$18:$I$19</xm:f>
          </x14:formula1>
          <xm:sqref>C17:D17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rgb="FF942494"/>
    <pageSetUpPr fitToPage="1"/>
  </sheetPr>
  <dimension ref="A1:W149"/>
  <sheetViews>
    <sheetView showGridLines="0" tabSelected="1" zoomScale="120" zoomScaleNormal="120" workbookViewId="0">
      <selection activeCell="G7" sqref="G7"/>
    </sheetView>
  </sheetViews>
  <sheetFormatPr baseColWidth="10" defaultRowHeight="14.5"/>
  <cols>
    <col min="1" max="1" width="20.453125" style="55" customWidth="1"/>
    <col min="2" max="2" width="15.81640625" style="306" customWidth="1"/>
    <col min="3" max="3" width="20.1796875" style="55" customWidth="1"/>
    <col min="4" max="4" width="20.26953125" style="55" customWidth="1"/>
    <col min="5" max="5" width="15.1796875" style="55" customWidth="1"/>
    <col min="6" max="6" width="16.54296875" style="55" customWidth="1"/>
    <col min="7" max="7" width="30.81640625" style="166" customWidth="1"/>
    <col min="8" max="8" width="11.81640625" style="2" bestFit="1" customWidth="1"/>
  </cols>
  <sheetData>
    <row r="1" spans="1:9" s="10" customFormat="1">
      <c r="A1" s="55"/>
      <c r="B1" s="306"/>
      <c r="C1" s="55"/>
      <c r="D1" s="55"/>
      <c r="E1" s="55"/>
      <c r="F1" s="55"/>
      <c r="G1" s="166"/>
      <c r="H1" s="2"/>
    </row>
    <row r="2" spans="1:9" s="10" customFormat="1">
      <c r="A2" s="55"/>
      <c r="B2" s="306"/>
      <c r="C2" s="55"/>
      <c r="D2" s="55"/>
      <c r="E2" s="55"/>
      <c r="F2" s="55"/>
      <c r="G2" s="166"/>
      <c r="H2" s="2"/>
    </row>
    <row r="3" spans="1:9" s="10" customFormat="1">
      <c r="A3" s="55"/>
      <c r="B3" s="306"/>
      <c r="C3" s="55"/>
      <c r="D3" s="55"/>
      <c r="E3" s="55"/>
      <c r="F3" s="55"/>
      <c r="G3" s="166"/>
      <c r="H3" s="2"/>
    </row>
    <row r="4" spans="1:9" s="10" customFormat="1">
      <c r="A4" s="55"/>
      <c r="B4" s="306"/>
      <c r="C4" s="55"/>
      <c r="D4" s="55"/>
      <c r="E4" s="55"/>
      <c r="F4" s="55"/>
      <c r="G4" s="166"/>
      <c r="H4" s="2"/>
    </row>
    <row r="5" spans="1:9" s="10" customFormat="1">
      <c r="A5" s="55"/>
      <c r="B5" s="306"/>
      <c r="C5" s="55"/>
      <c r="D5" s="55"/>
      <c r="E5" s="55"/>
      <c r="F5" s="55"/>
      <c r="G5" s="166"/>
      <c r="H5" s="2"/>
    </row>
    <row r="6" spans="1:9" s="10" customFormat="1" ht="19" thickBot="1">
      <c r="A6" s="411" t="s">
        <v>47</v>
      </c>
      <c r="B6" s="411"/>
      <c r="C6" s="411"/>
      <c r="D6" s="411"/>
      <c r="E6" s="411"/>
      <c r="F6" s="411"/>
      <c r="G6" s="339"/>
      <c r="H6" s="42"/>
    </row>
    <row r="7" spans="1:9" ht="14.5" customHeight="1" thickBot="1">
      <c r="A7" s="412" t="s">
        <v>347</v>
      </c>
      <c r="B7" s="413"/>
      <c r="C7" s="413"/>
      <c r="D7" s="413"/>
      <c r="E7" s="413"/>
      <c r="F7" s="414"/>
      <c r="G7" s="339"/>
      <c r="H7" s="3"/>
    </row>
    <row r="8" spans="1:9" ht="18.5">
      <c r="A8" s="418" t="s">
        <v>27</v>
      </c>
      <c r="B8" s="418"/>
      <c r="C8" s="418"/>
      <c r="D8" s="418"/>
      <c r="E8" s="418"/>
      <c r="F8" s="418"/>
      <c r="G8" s="340"/>
    </row>
    <row r="9" spans="1:9" s="1" customFormat="1" ht="10" customHeight="1">
      <c r="A9" s="56"/>
      <c r="B9" s="56"/>
      <c r="C9" s="56"/>
      <c r="D9" s="56"/>
      <c r="E9" s="56"/>
      <c r="F9" s="56"/>
      <c r="G9" s="340"/>
      <c r="H9" s="43"/>
    </row>
    <row r="10" spans="1:9" ht="14.5" customHeight="1">
      <c r="A10" s="57" t="s">
        <v>162</v>
      </c>
      <c r="B10" s="58"/>
      <c r="C10" s="59"/>
      <c r="D10" s="59"/>
      <c r="E10" s="59"/>
    </row>
    <row r="11" spans="1:9">
      <c r="A11" s="60" t="s">
        <v>50</v>
      </c>
      <c r="B11" s="39"/>
      <c r="C11" s="61" t="s">
        <v>163</v>
      </c>
      <c r="D11" s="62"/>
      <c r="E11" s="39"/>
      <c r="F11" s="63"/>
      <c r="I11" s="10"/>
    </row>
    <row r="12" spans="1:9">
      <c r="A12" s="60" t="s">
        <v>48</v>
      </c>
      <c r="B12" s="39"/>
      <c r="C12" s="61" t="s">
        <v>164</v>
      </c>
      <c r="D12" s="64"/>
      <c r="E12" s="39"/>
      <c r="F12" s="63"/>
      <c r="I12" s="10"/>
    </row>
    <row r="13" spans="1:9" ht="15" customHeight="1">
      <c r="A13" s="60" t="s">
        <v>49</v>
      </c>
      <c r="B13" s="39"/>
      <c r="C13" s="61" t="s">
        <v>165</v>
      </c>
      <c r="D13" s="65"/>
      <c r="E13" s="39"/>
      <c r="F13" s="63"/>
    </row>
    <row r="14" spans="1:9" s="4" customFormat="1">
      <c r="A14" s="66"/>
      <c r="B14" s="67"/>
      <c r="C14" s="67"/>
      <c r="D14" s="67"/>
      <c r="E14" s="67"/>
      <c r="F14" s="68"/>
      <c r="G14" s="166"/>
      <c r="H14" s="2"/>
    </row>
    <row r="15" spans="1:9" s="6" customFormat="1">
      <c r="A15" s="312" t="s">
        <v>52</v>
      </c>
      <c r="B15" s="69"/>
      <c r="C15" s="389"/>
      <c r="D15" s="391"/>
      <c r="E15" s="70"/>
      <c r="F15" s="71"/>
      <c r="G15" s="82"/>
      <c r="H15" s="27"/>
    </row>
    <row r="16" spans="1:9" s="6" customFormat="1" ht="51" customHeight="1">
      <c r="A16" s="405" t="s">
        <v>249</v>
      </c>
      <c r="B16" s="426"/>
      <c r="C16" s="421"/>
      <c r="D16" s="422"/>
      <c r="E16" s="422"/>
      <c r="F16" s="423"/>
      <c r="G16" s="82"/>
      <c r="H16" s="27"/>
    </row>
    <row r="17" spans="1:23" s="6" customFormat="1">
      <c r="A17" s="312" t="s">
        <v>99</v>
      </c>
      <c r="B17" s="69"/>
      <c r="C17" s="419"/>
      <c r="D17" s="420"/>
      <c r="E17" s="72" t="s">
        <v>170</v>
      </c>
      <c r="F17" s="211"/>
      <c r="G17" s="82"/>
      <c r="H17" s="27"/>
    </row>
    <row r="18" spans="1:23" s="6" customFormat="1">
      <c r="A18" s="312" t="s">
        <v>34</v>
      </c>
      <c r="B18" s="69"/>
      <c r="C18" s="389"/>
      <c r="D18" s="391"/>
      <c r="E18" s="73" t="s">
        <v>100</v>
      </c>
      <c r="F18" s="47"/>
      <c r="G18" s="82"/>
      <c r="H18" s="27"/>
    </row>
    <row r="19" spans="1:23" s="6" customFormat="1">
      <c r="A19" s="427" t="s">
        <v>234</v>
      </c>
      <c r="B19" s="428"/>
      <c r="C19" s="429"/>
      <c r="D19" s="430"/>
      <c r="E19" s="214" t="s">
        <v>143</v>
      </c>
      <c r="F19" s="213"/>
      <c r="G19" s="82"/>
      <c r="H19" s="27"/>
    </row>
    <row r="20" spans="1:23" s="6" customFormat="1">
      <c r="A20" s="312" t="s">
        <v>51</v>
      </c>
      <c r="B20" s="69"/>
      <c r="C20" s="389"/>
      <c r="D20" s="391"/>
      <c r="E20" s="341"/>
      <c r="F20" s="342"/>
      <c r="G20" s="82"/>
      <c r="H20" s="27"/>
    </row>
    <row r="21" spans="1:23" ht="29.5" customHeight="1">
      <c r="A21" s="424" t="s">
        <v>171</v>
      </c>
      <c r="B21" s="425"/>
      <c r="C21" s="385"/>
      <c r="D21" s="386"/>
      <c r="E21" s="387"/>
      <c r="F21" s="388"/>
    </row>
    <row r="22" spans="1:23" s="6" customFormat="1">
      <c r="A22" s="312" t="s">
        <v>53</v>
      </c>
      <c r="B22" s="69"/>
      <c r="C22" s="409"/>
      <c r="D22" s="410"/>
      <c r="E22" s="70"/>
      <c r="F22" s="71"/>
      <c r="G22" s="82"/>
      <c r="H22" s="27"/>
    </row>
    <row r="23" spans="1:23" s="6" customFormat="1">
      <c r="A23" s="312" t="s">
        <v>145</v>
      </c>
      <c r="B23" s="69"/>
      <c r="C23" s="389"/>
      <c r="D23" s="391"/>
      <c r="E23" s="74"/>
      <c r="F23" s="71"/>
      <c r="G23" s="82"/>
      <c r="H23" s="27"/>
    </row>
    <row r="24" spans="1:23" s="6" customFormat="1" ht="15" customHeight="1">
      <c r="A24" s="312" t="s">
        <v>209</v>
      </c>
      <c r="B24" s="69"/>
      <c r="C24" s="409"/>
      <c r="D24" s="410"/>
      <c r="E24" s="69"/>
      <c r="F24" s="75"/>
      <c r="G24" s="82"/>
      <c r="H24" s="27"/>
    </row>
    <row r="25" spans="1:23" s="6" customFormat="1" ht="15" customHeight="1">
      <c r="A25" s="312"/>
      <c r="B25" s="69"/>
      <c r="C25" s="69"/>
      <c r="D25" s="69"/>
      <c r="E25" s="69"/>
      <c r="F25" s="75"/>
      <c r="G25" s="82"/>
      <c r="H25" s="27"/>
    </row>
    <row r="26" spans="1:23" s="6" customFormat="1" ht="36.75" customHeight="1">
      <c r="A26" s="405" t="s">
        <v>300</v>
      </c>
      <c r="B26" s="406"/>
      <c r="C26" s="431"/>
      <c r="D26" s="432"/>
      <c r="E26" s="432"/>
      <c r="F26" s="433"/>
      <c r="G26" s="82"/>
      <c r="H26" s="27"/>
    </row>
    <row r="27" spans="1:23" s="6" customFormat="1">
      <c r="A27" s="312" t="s">
        <v>89</v>
      </c>
      <c r="B27" s="69"/>
      <c r="C27" s="389"/>
      <c r="D27" s="390"/>
      <c r="E27" s="390"/>
      <c r="F27" s="391"/>
      <c r="G27" s="82"/>
      <c r="H27" s="27"/>
    </row>
    <row r="28" spans="1:23" s="6" customFormat="1" ht="17.25" customHeight="1">
      <c r="A28" s="405" t="s">
        <v>237</v>
      </c>
      <c r="B28" s="406"/>
      <c r="C28" s="417"/>
      <c r="D28" s="417"/>
      <c r="E28" s="69"/>
      <c r="F28" s="75"/>
      <c r="G28" s="82"/>
      <c r="H28" s="27"/>
    </row>
    <row r="29" spans="1:23" s="6" customFormat="1" ht="18" customHeight="1" thickBot="1">
      <c r="A29" s="216"/>
      <c r="B29" s="217"/>
      <c r="C29" s="218"/>
      <c r="D29" s="218"/>
      <c r="E29" s="217"/>
      <c r="F29" s="219"/>
      <c r="G29" s="82"/>
      <c r="H29" s="27"/>
    </row>
    <row r="30" spans="1:23" s="6" customFormat="1" ht="15" thickTop="1">
      <c r="A30" s="225" t="s">
        <v>90</v>
      </c>
      <c r="B30" s="69"/>
      <c r="C30" s="434"/>
      <c r="D30" s="434"/>
      <c r="E30" s="321" t="s">
        <v>184</v>
      </c>
      <c r="F30" s="220"/>
      <c r="G30" s="343"/>
      <c r="H30" s="27"/>
    </row>
    <row r="31" spans="1:23" s="6" customFormat="1">
      <c r="A31" s="226" t="s">
        <v>91</v>
      </c>
      <c r="B31" s="69"/>
      <c r="C31" s="35"/>
      <c r="D31" s="236" t="s">
        <v>238</v>
      </c>
      <c r="E31" s="415"/>
      <c r="F31" s="416"/>
      <c r="G31" s="82"/>
      <c r="H31" s="27"/>
    </row>
    <row r="32" spans="1:23" s="75" customFormat="1" ht="26.25" customHeight="1">
      <c r="A32" s="312" t="s">
        <v>220</v>
      </c>
      <c r="B32" s="69"/>
      <c r="C32" s="400"/>
      <c r="D32" s="400"/>
      <c r="E32" s="407" t="str">
        <f>IF(W32="0","Fecha de fin de contrato:","")</f>
        <v/>
      </c>
      <c r="F32" s="408"/>
      <c r="G32" s="223"/>
      <c r="W32" s="202" t="str">
        <f>IF(C32="No permanente","0","1")</f>
        <v>1</v>
      </c>
    </row>
    <row r="33" spans="1:8" s="6" customFormat="1" ht="13.5" customHeight="1">
      <c r="A33" s="312"/>
      <c r="B33" s="69"/>
      <c r="C33" s="324"/>
      <c r="D33" s="324"/>
      <c r="E33" s="325"/>
      <c r="F33" s="224"/>
      <c r="G33" s="82"/>
      <c r="H33" s="27"/>
    </row>
    <row r="34" spans="1:8" s="6" customFormat="1">
      <c r="A34" s="312" t="s">
        <v>92</v>
      </c>
      <c r="B34" s="69"/>
      <c r="C34" s="400"/>
      <c r="D34" s="400"/>
      <c r="E34" s="321" t="s">
        <v>184</v>
      </c>
      <c r="F34" s="212"/>
      <c r="G34" s="343"/>
      <c r="H34" s="27"/>
    </row>
    <row r="35" spans="1:8" s="6" customFormat="1">
      <c r="A35" s="312" t="s">
        <v>93</v>
      </c>
      <c r="B35" s="69"/>
      <c r="C35" s="52"/>
      <c r="D35" s="321" t="s">
        <v>152</v>
      </c>
      <c r="E35" s="403"/>
      <c r="F35" s="404"/>
      <c r="G35" s="343"/>
      <c r="H35" s="27"/>
    </row>
    <row r="36" spans="1:8" s="6" customFormat="1">
      <c r="A36" s="312"/>
      <c r="B36" s="69"/>
      <c r="C36" s="310"/>
      <c r="D36" s="321"/>
      <c r="E36" s="77"/>
      <c r="F36" s="78"/>
      <c r="G36" s="343"/>
      <c r="H36" s="27"/>
    </row>
    <row r="37" spans="1:8" s="6" customFormat="1" ht="34.5" customHeight="1">
      <c r="A37" s="392" t="s">
        <v>313</v>
      </c>
      <c r="B37" s="393"/>
      <c r="C37" s="400"/>
      <c r="D37" s="400"/>
      <c r="E37" s="321" t="s">
        <v>184</v>
      </c>
      <c r="F37" s="212"/>
      <c r="G37" s="343"/>
      <c r="H37" s="27"/>
    </row>
    <row r="38" spans="1:8" s="6" customFormat="1" ht="15" thickBot="1">
      <c r="A38" s="227" t="s">
        <v>158</v>
      </c>
      <c r="B38" s="221"/>
      <c r="C38" s="379"/>
      <c r="D38" s="222" t="s">
        <v>159</v>
      </c>
      <c r="E38" s="401"/>
      <c r="F38" s="402"/>
      <c r="G38" s="343"/>
      <c r="H38" s="27"/>
    </row>
    <row r="39" spans="1:8" s="6" customFormat="1" ht="15" thickTop="1">
      <c r="A39" s="79"/>
      <c r="B39" s="323"/>
      <c r="C39" s="366"/>
      <c r="D39" s="365"/>
      <c r="E39" s="325"/>
      <c r="F39" s="367"/>
      <c r="G39" s="223"/>
      <c r="H39" s="27"/>
    </row>
    <row r="40" spans="1:8" s="6" customFormat="1" ht="29.25" customHeight="1">
      <c r="A40" s="469" t="s">
        <v>239</v>
      </c>
      <c r="B40" s="470"/>
      <c r="C40" s="470"/>
      <c r="D40" s="470"/>
      <c r="E40" s="470"/>
      <c r="F40" s="470"/>
      <c r="G40" s="223"/>
      <c r="H40" s="27"/>
    </row>
    <row r="41" spans="1:8" s="6" customFormat="1">
      <c r="A41" s="79"/>
      <c r="B41" s="323"/>
      <c r="C41" s="364"/>
      <c r="D41" s="79"/>
      <c r="E41" s="363"/>
      <c r="F41" s="78"/>
      <c r="G41" s="82"/>
      <c r="H41" s="27"/>
    </row>
    <row r="42" spans="1:8" s="6" customFormat="1" ht="34.5" customHeight="1">
      <c r="A42" s="392" t="s">
        <v>339</v>
      </c>
      <c r="B42" s="393"/>
      <c r="C42" s="400"/>
      <c r="D42" s="400"/>
      <c r="E42" s="321" t="s">
        <v>184</v>
      </c>
      <c r="F42" s="52"/>
      <c r="G42" s="82"/>
      <c r="H42" s="27"/>
    </row>
    <row r="43" spans="1:8" s="6" customFormat="1">
      <c r="A43" s="312" t="s">
        <v>158</v>
      </c>
      <c r="B43" s="69"/>
      <c r="C43" s="52"/>
      <c r="D43" s="321" t="s">
        <v>159</v>
      </c>
      <c r="E43" s="403"/>
      <c r="F43" s="442"/>
      <c r="G43" s="82"/>
      <c r="H43" s="27"/>
    </row>
    <row r="44" spans="1:8" s="75" customFormat="1">
      <c r="A44" s="312"/>
      <c r="B44" s="69"/>
      <c r="C44" s="310"/>
      <c r="D44" s="321"/>
      <c r="E44" s="77"/>
      <c r="F44" s="78"/>
      <c r="G44" s="223"/>
      <c r="H44" s="82"/>
    </row>
    <row r="45" spans="1:8" s="75" customFormat="1">
      <c r="A45" s="79"/>
      <c r="B45" s="323"/>
      <c r="C45" s="454"/>
      <c r="D45" s="454"/>
      <c r="E45" s="321"/>
      <c r="F45" s="310"/>
      <c r="G45" s="82"/>
      <c r="H45" s="82"/>
    </row>
    <row r="46" spans="1:8" s="75" customFormat="1">
      <c r="A46" s="79"/>
      <c r="B46" s="323"/>
      <c r="C46" s="310"/>
      <c r="D46" s="321"/>
      <c r="E46" s="452"/>
      <c r="F46" s="452"/>
      <c r="G46" s="82"/>
      <c r="H46" s="82"/>
    </row>
    <row r="47" spans="1:8" s="75" customFormat="1">
      <c r="A47" s="312"/>
      <c r="B47" s="69"/>
      <c r="C47" s="310"/>
      <c r="D47" s="321"/>
      <c r="E47" s="77"/>
      <c r="F47" s="78"/>
      <c r="G47" s="82"/>
      <c r="H47" s="82"/>
    </row>
    <row r="48" spans="1:8" s="75" customFormat="1">
      <c r="A48" s="312"/>
      <c r="B48" s="69"/>
      <c r="C48" s="310"/>
      <c r="D48" s="321"/>
      <c r="E48" s="77"/>
      <c r="F48" s="78"/>
      <c r="G48" s="82"/>
      <c r="H48" s="82"/>
    </row>
    <row r="49" spans="1:9" s="68" customFormat="1" ht="13.5" customHeight="1">
      <c r="A49" s="80"/>
      <c r="B49" s="311"/>
      <c r="G49" s="166"/>
      <c r="H49" s="166"/>
    </row>
    <row r="50" spans="1:9" s="4" customFormat="1">
      <c r="A50" s="311" t="s">
        <v>94</v>
      </c>
      <c r="B50" s="311"/>
      <c r="C50" s="232">
        <f>C51+C52+C54+C55</f>
        <v>0</v>
      </c>
      <c r="D50" s="397" t="s">
        <v>225</v>
      </c>
      <c r="E50" s="398"/>
      <c r="F50" s="81" t="s">
        <v>240</v>
      </c>
      <c r="G50" s="344" t="b">
        <f>C50-INT(C50)=0</f>
        <v>1</v>
      </c>
    </row>
    <row r="51" spans="1:9" s="4" customFormat="1">
      <c r="A51" s="238" t="s">
        <v>32</v>
      </c>
      <c r="B51" s="311"/>
      <c r="C51" s="233"/>
      <c r="D51" s="397" t="s">
        <v>177</v>
      </c>
      <c r="E51" s="398"/>
      <c r="F51" s="81" t="s">
        <v>178</v>
      </c>
      <c r="G51" s="235" t="str">
        <f>IF(G50=FALSE, "El número total de ECTS no puede contener decimales", "")</f>
        <v/>
      </c>
    </row>
    <row r="52" spans="1:9" s="4" customFormat="1">
      <c r="A52" s="82" t="s">
        <v>306</v>
      </c>
      <c r="B52" s="311"/>
      <c r="C52" s="233"/>
      <c r="D52" s="399" t="s">
        <v>57</v>
      </c>
      <c r="E52" s="398"/>
      <c r="F52" s="81" t="s">
        <v>179</v>
      </c>
      <c r="G52" s="235"/>
    </row>
    <row r="53" spans="1:9">
      <c r="A53" s="82" t="s">
        <v>307</v>
      </c>
      <c r="C53" s="233"/>
      <c r="D53" s="487" t="s">
        <v>226</v>
      </c>
      <c r="E53" s="488"/>
      <c r="F53" s="81" t="s">
        <v>241</v>
      </c>
      <c r="G53" s="235"/>
    </row>
    <row r="54" spans="1:9" s="10" customFormat="1" ht="28.5" customHeight="1">
      <c r="A54" s="394" t="s">
        <v>316</v>
      </c>
      <c r="B54" s="395"/>
      <c r="C54" s="233"/>
      <c r="D54" s="397" t="s">
        <v>176</v>
      </c>
      <c r="E54" s="398"/>
      <c r="F54" s="81" t="s">
        <v>242</v>
      </c>
      <c r="G54" s="166"/>
    </row>
    <row r="55" spans="1:9" s="4" customFormat="1">
      <c r="A55" s="238" t="s">
        <v>244</v>
      </c>
      <c r="B55" s="311"/>
      <c r="C55" s="233"/>
      <c r="D55" s="398" t="s">
        <v>175</v>
      </c>
      <c r="E55" s="398"/>
      <c r="F55" s="81" t="s">
        <v>180</v>
      </c>
      <c r="G55" s="166"/>
    </row>
    <row r="56" spans="1:9" s="4" customFormat="1">
      <c r="A56" s="68"/>
      <c r="B56" s="235"/>
      <c r="C56" s="235"/>
      <c r="D56" s="453" t="s">
        <v>228</v>
      </c>
      <c r="E56" s="453"/>
      <c r="F56" s="81" t="s">
        <v>180</v>
      </c>
      <c r="G56" s="166"/>
      <c r="H56" s="44"/>
    </row>
    <row r="57" spans="1:9" s="4" customFormat="1">
      <c r="A57" s="235" t="str">
        <f>IF(C15&lt;&gt;"Máster de Formación Permanente","",IF(AND(C15="Máster de Formación Permanente",C50=60)," ",IF(AND(C15="Máster de Formación Permanente",C50=90)," ",IF(AND(C15="Máster de Formación Permanente",C50=120)," ","Error en los ECTS: El Máster de Formación Permanente sólo puede tener 60, 90 o 120 ECTS"))))</f>
        <v/>
      </c>
      <c r="B57" s="235"/>
      <c r="C57" s="235"/>
      <c r="D57" s="310"/>
      <c r="E57" s="310"/>
      <c r="F57" s="255"/>
      <c r="G57" s="166"/>
      <c r="H57" s="2"/>
    </row>
    <row r="58" spans="1:9" s="4" customFormat="1">
      <c r="A58" s="235" t="str">
        <f>IF(C52&gt;(C50*0.5),"Las prácticas externas curriculares no pueden superar el 50% de los créditos totales"," ")</f>
        <v xml:space="preserve"> </v>
      </c>
      <c r="B58" s="235"/>
      <c r="C58" s="235"/>
      <c r="D58" s="68"/>
      <c r="E58" s="68"/>
      <c r="F58" s="68"/>
      <c r="G58" s="166"/>
      <c r="H58" s="2"/>
    </row>
    <row r="59" spans="1:9" ht="18" customHeight="1">
      <c r="A59" s="235"/>
    </row>
    <row r="60" spans="1:9" s="4" customFormat="1" ht="14.5" customHeight="1">
      <c r="A60" s="311" t="s">
        <v>160</v>
      </c>
      <c r="B60" s="311"/>
      <c r="C60" s="204">
        <f>SUM(F60:F62)</f>
        <v>0</v>
      </c>
      <c r="D60" s="68"/>
      <c r="E60" s="311" t="s">
        <v>118</v>
      </c>
      <c r="F60" s="203"/>
      <c r="G60" s="166"/>
      <c r="H60" s="2"/>
    </row>
    <row r="61" spans="1:9" s="4" customFormat="1">
      <c r="A61" s="75" t="s">
        <v>97</v>
      </c>
      <c r="B61" s="83"/>
      <c r="C61" s="12"/>
      <c r="D61" s="68"/>
      <c r="E61" s="311" t="s">
        <v>119</v>
      </c>
      <c r="F61" s="209"/>
      <c r="G61" s="166"/>
      <c r="H61" s="2"/>
      <c r="I61" s="205"/>
    </row>
    <row r="62" spans="1:9" s="4" customFormat="1" ht="14.5" customHeight="1">
      <c r="A62" s="455" t="s">
        <v>181</v>
      </c>
      <c r="B62" s="456"/>
      <c r="C62" s="32">
        <f>IFERROR((C60-C61)/C60, 0)</f>
        <v>0</v>
      </c>
      <c r="D62" s="68"/>
      <c r="E62" s="311" t="s">
        <v>243</v>
      </c>
      <c r="F62" s="215"/>
      <c r="G62" s="166"/>
      <c r="H62" s="2"/>
    </row>
    <row r="63" spans="1:9" s="4" customFormat="1" ht="14.5" customHeight="1">
      <c r="A63" s="68"/>
      <c r="B63" s="83"/>
      <c r="C63" s="210"/>
      <c r="D63" s="68"/>
      <c r="E63" s="311"/>
      <c r="F63" s="303"/>
      <c r="G63" s="166"/>
      <c r="H63" s="2"/>
    </row>
    <row r="64" spans="1:9" s="4" customFormat="1" ht="14.5" customHeight="1">
      <c r="A64" s="68"/>
      <c r="B64" s="180"/>
      <c r="C64" s="345" t="str">
        <f>IF(G69,"","El precio total del curso no puede contener decimales")</f>
        <v/>
      </c>
      <c r="D64" s="68"/>
      <c r="E64" s="311"/>
      <c r="F64" s="84"/>
      <c r="G64" s="166"/>
      <c r="H64" s="2"/>
    </row>
    <row r="65" spans="1:9" s="7" customFormat="1" ht="34.5" customHeight="1">
      <c r="A65" s="85" t="s">
        <v>161</v>
      </c>
      <c r="B65" s="34"/>
      <c r="C65" s="86" t="s">
        <v>106</v>
      </c>
      <c r="D65" s="13">
        <v>0</v>
      </c>
      <c r="E65" s="85" t="s">
        <v>114</v>
      </c>
      <c r="F65" s="13"/>
      <c r="G65" s="346"/>
      <c r="H65" s="45"/>
    </row>
    <row r="66" spans="1:9" s="7" customFormat="1" ht="21.65" customHeight="1" thickBot="1">
      <c r="A66" s="85"/>
      <c r="B66" s="87"/>
      <c r="C66" s="86"/>
      <c r="D66" s="87"/>
      <c r="E66" s="85"/>
      <c r="F66" s="87"/>
      <c r="G66" s="347"/>
      <c r="H66" s="206"/>
    </row>
    <row r="67" spans="1:9" s="4" customFormat="1" ht="14.5" customHeight="1" thickTop="1">
      <c r="A67" s="464" t="s">
        <v>341</v>
      </c>
      <c r="B67" s="465"/>
      <c r="C67" s="465"/>
      <c r="D67" s="465"/>
      <c r="E67" s="465"/>
      <c r="F67" s="466"/>
      <c r="G67" s="166"/>
      <c r="H67" s="2"/>
      <c r="I67" s="205"/>
    </row>
    <row r="68" spans="1:9" s="4" customFormat="1" ht="14.5" customHeight="1">
      <c r="A68" s="88"/>
      <c r="B68" s="89"/>
      <c r="C68" s="84"/>
      <c r="D68" s="90"/>
      <c r="E68" s="91"/>
      <c r="F68" s="92"/>
      <c r="G68" s="166"/>
      <c r="H68" s="2"/>
    </row>
    <row r="69" spans="1:9" s="4" customFormat="1">
      <c r="A69" s="359" t="s">
        <v>98</v>
      </c>
      <c r="B69" s="362" t="s">
        <v>337</v>
      </c>
      <c r="C69" s="360"/>
      <c r="D69" s="361"/>
      <c r="E69" s="12"/>
      <c r="F69" s="93"/>
      <c r="G69" s="371" t="b">
        <f>C60-INT(C60)=0</f>
        <v>1</v>
      </c>
      <c r="H69" s="207" t="b">
        <f>C60-INT(C60)=0</f>
        <v>1</v>
      </c>
    </row>
    <row r="70" spans="1:9" s="7" customFormat="1">
      <c r="A70" s="94" t="s">
        <v>108</v>
      </c>
      <c r="B70" s="355"/>
      <c r="C70" s="95"/>
      <c r="D70" s="96" t="s">
        <v>107</v>
      </c>
      <c r="E70" s="355"/>
      <c r="F70" s="97"/>
      <c r="G70" s="348"/>
      <c r="H70" s="45"/>
    </row>
    <row r="71" spans="1:9" s="7" customFormat="1">
      <c r="A71" s="94" t="s">
        <v>109</v>
      </c>
      <c r="B71" s="355"/>
      <c r="C71" s="95"/>
      <c r="D71" s="96" t="s">
        <v>110</v>
      </c>
      <c r="E71" s="355"/>
      <c r="F71" s="97"/>
      <c r="G71" s="348"/>
      <c r="H71" s="45"/>
    </row>
    <row r="72" spans="1:9" s="7" customFormat="1">
      <c r="A72" s="94"/>
      <c r="B72" s="375"/>
      <c r="C72" s="95"/>
      <c r="D72" s="96"/>
      <c r="E72" s="375"/>
      <c r="F72" s="97"/>
      <c r="G72" s="347"/>
      <c r="H72" s="45"/>
    </row>
    <row r="73" spans="1:9" s="7" customFormat="1">
      <c r="A73" s="471" t="s">
        <v>344</v>
      </c>
      <c r="B73" s="472"/>
      <c r="C73" s="472"/>
      <c r="D73" s="472"/>
      <c r="E73" s="472"/>
      <c r="F73" s="473"/>
      <c r="G73" s="347"/>
      <c r="H73" s="45"/>
    </row>
    <row r="74" spans="1:9" s="7" customFormat="1">
      <c r="A74" s="94"/>
      <c r="B74" s="375"/>
      <c r="C74" s="95"/>
      <c r="D74" s="96"/>
      <c r="E74" s="375"/>
      <c r="F74" s="97"/>
      <c r="G74" s="347"/>
      <c r="H74" s="45"/>
    </row>
    <row r="75" spans="1:9" s="4" customFormat="1">
      <c r="A75" s="359" t="s">
        <v>98</v>
      </c>
      <c r="B75" s="362" t="s">
        <v>337</v>
      </c>
      <c r="C75" s="360"/>
      <c r="D75" s="361"/>
      <c r="E75" s="12"/>
      <c r="F75" s="93"/>
      <c r="G75" s="344"/>
      <c r="H75" s="207"/>
    </row>
    <row r="76" spans="1:9" s="7" customFormat="1">
      <c r="A76" s="94" t="s">
        <v>108</v>
      </c>
      <c r="B76" s="355"/>
      <c r="C76" s="95"/>
      <c r="D76" s="96" t="s">
        <v>107</v>
      </c>
      <c r="E76" s="355"/>
      <c r="F76" s="97"/>
      <c r="G76" s="348"/>
      <c r="H76" s="45"/>
    </row>
    <row r="77" spans="1:9" s="7" customFormat="1">
      <c r="A77" s="94" t="s">
        <v>109</v>
      </c>
      <c r="B77" s="355"/>
      <c r="C77" s="95"/>
      <c r="D77" s="96" t="s">
        <v>110</v>
      </c>
      <c r="E77" s="355"/>
      <c r="F77" s="97"/>
      <c r="G77" s="348"/>
      <c r="H77" s="45"/>
    </row>
    <row r="78" spans="1:9" s="7" customFormat="1" ht="15" thickBot="1">
      <c r="A78" s="369"/>
      <c r="B78" s="376"/>
      <c r="C78" s="100"/>
      <c r="D78" s="368"/>
      <c r="E78" s="376"/>
      <c r="F78" s="101"/>
      <c r="G78" s="347"/>
      <c r="H78" s="45"/>
    </row>
    <row r="79" spans="1:9" s="7" customFormat="1" ht="24" customHeight="1" thickTop="1" thickBot="1">
      <c r="A79" s="102"/>
      <c r="B79" s="103"/>
      <c r="C79" s="95"/>
      <c r="D79" s="95"/>
      <c r="E79" s="95"/>
      <c r="F79" s="95"/>
      <c r="G79" s="349"/>
      <c r="H79" s="45"/>
    </row>
    <row r="80" spans="1:9" s="7" customFormat="1" ht="29.25" customHeight="1" thickTop="1">
      <c r="A80" s="443" t="s">
        <v>342</v>
      </c>
      <c r="B80" s="444"/>
      <c r="C80" s="444"/>
      <c r="D80" s="444"/>
      <c r="E80" s="444"/>
      <c r="F80" s="445"/>
      <c r="G80" s="349"/>
      <c r="H80" s="45"/>
    </row>
    <row r="81" spans="1:8" s="7" customFormat="1">
      <c r="A81" s="104"/>
      <c r="B81" s="105"/>
      <c r="C81" s="95"/>
      <c r="D81" s="467"/>
      <c r="E81" s="467"/>
      <c r="F81" s="468"/>
      <c r="G81" s="349"/>
      <c r="H81" s="45"/>
    </row>
    <row r="82" spans="1:8" s="7" customFormat="1" ht="65.25" customHeight="1">
      <c r="A82" s="104" t="s">
        <v>343</v>
      </c>
      <c r="B82" s="31"/>
      <c r="C82" s="107" t="s">
        <v>201</v>
      </c>
      <c r="D82" s="24"/>
      <c r="E82" s="230" t="s">
        <v>1</v>
      </c>
      <c r="F82" s="384">
        <f>IF((SUM(F83:F86)=B65),B65,"ERROR")</f>
        <v>0</v>
      </c>
      <c r="G82" s="338" t="str">
        <f>IF(AND(F82&lt;&gt;B65,OR(C15="Diploma de Formación Permanente",C15="Certificado de Formación Permanente")),"El número de estudiantes debe coincidir con el número de estudiantes previstos","")</f>
        <v/>
      </c>
      <c r="H82" s="45"/>
    </row>
    <row r="83" spans="1:8" s="7" customFormat="1">
      <c r="A83" s="94" t="s">
        <v>200</v>
      </c>
      <c r="B83" s="355"/>
      <c r="C83" s="107" t="s">
        <v>202</v>
      </c>
      <c r="D83" s="355"/>
      <c r="E83" s="370" t="s">
        <v>1</v>
      </c>
      <c r="F83" s="36"/>
      <c r="G83" s="350"/>
      <c r="H83" s="45"/>
    </row>
    <row r="84" spans="1:8" s="7" customFormat="1">
      <c r="A84" s="94" t="s">
        <v>203</v>
      </c>
      <c r="B84" s="355"/>
      <c r="C84" s="107" t="s">
        <v>202</v>
      </c>
      <c r="D84" s="355"/>
      <c r="E84" s="370" t="s">
        <v>1</v>
      </c>
      <c r="F84" s="36"/>
      <c r="G84" s="349"/>
      <c r="H84" s="45"/>
    </row>
    <row r="85" spans="1:8" s="7" customFormat="1">
      <c r="A85" s="94" t="s">
        <v>204</v>
      </c>
      <c r="B85" s="355"/>
      <c r="C85" s="107" t="s">
        <v>202</v>
      </c>
      <c r="D85" s="355"/>
      <c r="E85" s="370" t="s">
        <v>1</v>
      </c>
      <c r="F85" s="36"/>
      <c r="G85" s="349"/>
      <c r="H85" s="45"/>
    </row>
    <row r="86" spans="1:8" s="7" customFormat="1">
      <c r="A86" s="94" t="s">
        <v>205</v>
      </c>
      <c r="B86" s="355"/>
      <c r="C86" s="107" t="s">
        <v>202</v>
      </c>
      <c r="D86" s="355"/>
      <c r="E86" s="370" t="s">
        <v>1</v>
      </c>
      <c r="F86" s="36"/>
      <c r="G86" s="349"/>
      <c r="H86" s="45"/>
    </row>
    <row r="87" spans="1:8" s="7" customFormat="1">
      <c r="A87" s="94"/>
      <c r="B87" s="375"/>
      <c r="C87" s="107"/>
      <c r="D87" s="375"/>
      <c r="E87" s="370"/>
      <c r="F87" s="304"/>
      <c r="G87" s="349"/>
      <c r="H87" s="45"/>
    </row>
    <row r="88" spans="1:8" s="7" customFormat="1" ht="15" thickBot="1">
      <c r="A88" s="372"/>
      <c r="B88" s="377"/>
      <c r="C88" s="373"/>
      <c r="D88" s="377"/>
      <c r="E88" s="373"/>
      <c r="F88" s="378"/>
      <c r="G88" s="349"/>
      <c r="H88" s="45"/>
    </row>
    <row r="89" spans="1:8" s="7" customFormat="1" ht="15" thickTop="1">
      <c r="A89" s="380"/>
      <c r="B89" s="381"/>
      <c r="C89" s="382"/>
      <c r="D89" s="381"/>
      <c r="E89" s="382"/>
      <c r="F89" s="383"/>
      <c r="G89" s="349"/>
      <c r="H89" s="45"/>
    </row>
    <row r="90" spans="1:8" s="7" customFormat="1" ht="15" thickBot="1">
      <c r="A90" s="94"/>
      <c r="B90" s="106"/>
      <c r="C90" s="107"/>
      <c r="D90" s="106"/>
      <c r="E90" s="370"/>
      <c r="F90" s="374"/>
      <c r="G90" s="349"/>
      <c r="H90" s="45"/>
    </row>
    <row r="91" spans="1:8" s="7" customFormat="1" ht="31.5" customHeight="1" thickTop="1">
      <c r="A91" s="443" t="s">
        <v>345</v>
      </c>
      <c r="B91" s="444"/>
      <c r="C91" s="444"/>
      <c r="D91" s="444"/>
      <c r="E91" s="444"/>
      <c r="F91" s="445"/>
      <c r="G91" s="349"/>
      <c r="H91" s="45"/>
    </row>
    <row r="92" spans="1:8" s="7" customFormat="1" ht="15.75" customHeight="1">
      <c r="A92" s="94"/>
      <c r="B92" s="106"/>
      <c r="C92" s="107"/>
      <c r="D92" s="106"/>
      <c r="E92" s="370"/>
      <c r="F92" s="304"/>
      <c r="G92" s="349"/>
      <c r="H92" s="45"/>
    </row>
    <row r="93" spans="1:8" s="7" customFormat="1" ht="79.5" customHeight="1">
      <c r="A93" s="94"/>
      <c r="B93" s="446"/>
      <c r="C93" s="447"/>
      <c r="D93" s="447"/>
      <c r="E93" s="448"/>
      <c r="F93" s="304"/>
      <c r="G93" s="349"/>
      <c r="H93" s="45"/>
    </row>
    <row r="94" spans="1:8" s="7" customFormat="1">
      <c r="A94" s="94"/>
      <c r="B94" s="106"/>
      <c r="C94" s="95"/>
      <c r="D94" s="96"/>
      <c r="E94" s="106"/>
      <c r="F94" s="97"/>
      <c r="G94" s="349"/>
      <c r="H94" s="45"/>
    </row>
    <row r="95" spans="1:8" s="7" customFormat="1" ht="59.15" customHeight="1">
      <c r="A95" s="436" t="s">
        <v>245</v>
      </c>
      <c r="B95" s="437"/>
      <c r="C95" s="437"/>
      <c r="D95" s="437"/>
      <c r="E95" s="437"/>
      <c r="F95" s="438"/>
      <c r="G95" s="349"/>
      <c r="H95" s="45"/>
    </row>
    <row r="96" spans="1:8" s="8" customFormat="1" ht="14.15" customHeight="1">
      <c r="A96" s="108"/>
      <c r="B96" s="106"/>
      <c r="C96" s="95"/>
      <c r="D96" s="96"/>
      <c r="E96" s="106"/>
      <c r="F96" s="97"/>
      <c r="G96" s="347"/>
      <c r="H96" s="51"/>
    </row>
    <row r="97" spans="1:8" s="7" customFormat="1" ht="34.5" customHeight="1">
      <c r="A97" s="108"/>
      <c r="B97" s="439"/>
      <c r="C97" s="440"/>
      <c r="D97" s="440"/>
      <c r="E97" s="441"/>
      <c r="F97" s="97"/>
      <c r="G97" s="349"/>
      <c r="H97" s="45"/>
    </row>
    <row r="98" spans="1:8" s="7" customFormat="1" ht="16.5" customHeight="1" thickBot="1">
      <c r="A98" s="98"/>
      <c r="B98" s="99"/>
      <c r="C98" s="100"/>
      <c r="D98" s="100"/>
      <c r="E98" s="100"/>
      <c r="F98" s="101"/>
      <c r="G98" s="349"/>
      <c r="H98" s="45"/>
    </row>
    <row r="99" spans="1:8" s="7" customFormat="1" ht="16.5" customHeight="1" thickTop="1">
      <c r="A99" s="102"/>
      <c r="B99" s="103"/>
      <c r="C99" s="95"/>
      <c r="D99" s="95"/>
      <c r="E99" s="95"/>
      <c r="F99" s="95"/>
      <c r="G99" s="349"/>
      <c r="H99" s="45"/>
    </row>
    <row r="100" spans="1:8" s="7" customFormat="1" ht="49.5" customHeight="1">
      <c r="A100" s="435" t="s">
        <v>250</v>
      </c>
      <c r="B100" s="435"/>
      <c r="C100" s="435"/>
      <c r="D100" s="435"/>
      <c r="E100" s="435"/>
      <c r="F100" s="435"/>
      <c r="G100" s="349"/>
      <c r="H100" s="45"/>
    </row>
    <row r="101" spans="1:8" s="7" customFormat="1" ht="151.5" customHeight="1">
      <c r="A101" s="449"/>
      <c r="B101" s="450"/>
      <c r="C101" s="450"/>
      <c r="D101" s="450"/>
      <c r="E101" s="450"/>
      <c r="F101" s="451"/>
      <c r="G101" s="349"/>
      <c r="H101" s="45"/>
    </row>
    <row r="102" spans="1:8" s="7" customFormat="1" ht="15.5">
      <c r="A102" s="109"/>
      <c r="B102" s="238"/>
      <c r="C102" s="110"/>
      <c r="D102" s="110"/>
      <c r="E102" s="110"/>
      <c r="F102" s="110"/>
      <c r="G102" s="349"/>
      <c r="H102" s="45"/>
    </row>
    <row r="103" spans="1:8" s="7" customFormat="1" ht="15" customHeight="1">
      <c r="A103" s="109"/>
      <c r="B103" s="238"/>
      <c r="C103" s="110"/>
      <c r="D103" s="110"/>
      <c r="E103" s="110"/>
      <c r="F103" s="110"/>
      <c r="G103" s="349"/>
      <c r="H103" s="45"/>
    </row>
    <row r="104" spans="1:8" s="7" customFormat="1" ht="15.5">
      <c r="A104" s="109"/>
      <c r="B104" s="238"/>
      <c r="C104" s="110"/>
      <c r="D104" s="110"/>
      <c r="E104" s="110"/>
      <c r="F104" s="110"/>
      <c r="G104" s="349"/>
      <c r="H104" s="45"/>
    </row>
    <row r="105" spans="1:8" s="7" customFormat="1" ht="30" customHeight="1">
      <c r="A105" s="435" t="s">
        <v>251</v>
      </c>
      <c r="B105" s="435"/>
      <c r="C105" s="435"/>
      <c r="D105" s="435"/>
      <c r="E105" s="435"/>
      <c r="F105" s="435"/>
      <c r="G105" s="349"/>
      <c r="H105" s="45"/>
    </row>
    <row r="106" spans="1:8" s="7" customFormat="1" ht="111.75" customHeight="1">
      <c r="A106" s="449"/>
      <c r="B106" s="450"/>
      <c r="C106" s="450"/>
      <c r="D106" s="450"/>
      <c r="E106" s="450"/>
      <c r="F106" s="451"/>
      <c r="G106" s="349"/>
      <c r="H106" s="45"/>
    </row>
    <row r="107" spans="1:8" s="7" customFormat="1" ht="15.5">
      <c r="A107" s="109"/>
      <c r="B107" s="238"/>
      <c r="C107" s="110"/>
      <c r="D107" s="110"/>
      <c r="E107" s="110"/>
      <c r="F107" s="110"/>
      <c r="G107" s="349"/>
      <c r="H107" s="45"/>
    </row>
    <row r="108" spans="1:8" s="7" customFormat="1">
      <c r="A108" s="110" t="s">
        <v>111</v>
      </c>
      <c r="B108" s="315"/>
      <c r="C108" s="95"/>
      <c r="D108" s="110"/>
      <c r="E108" s="13"/>
      <c r="F108" s="110"/>
      <c r="G108" s="349"/>
      <c r="H108" s="45"/>
    </row>
    <row r="109" spans="1:8" s="7" customFormat="1">
      <c r="A109" s="110" t="s">
        <v>112</v>
      </c>
      <c r="B109" s="315"/>
      <c r="C109" s="110"/>
      <c r="D109" s="110"/>
      <c r="E109" s="476"/>
      <c r="F109" s="477"/>
      <c r="G109" s="349"/>
      <c r="H109" s="45"/>
    </row>
    <row r="110" spans="1:8" s="7" customFormat="1">
      <c r="A110" s="110" t="s">
        <v>144</v>
      </c>
      <c r="B110" s="315"/>
      <c r="C110" s="110"/>
      <c r="D110" s="110"/>
      <c r="E110" s="14"/>
      <c r="F110" s="110"/>
      <c r="G110" s="349"/>
      <c r="H110" s="45"/>
    </row>
    <row r="111" spans="1:8" s="7" customFormat="1">
      <c r="A111" s="111" t="s">
        <v>190</v>
      </c>
      <c r="B111" s="315"/>
      <c r="C111" s="110"/>
      <c r="D111" s="110"/>
      <c r="E111" s="106"/>
      <c r="F111" s="110"/>
      <c r="G111" s="349"/>
      <c r="H111" s="45"/>
    </row>
    <row r="112" spans="1:8" s="7" customFormat="1">
      <c r="A112" s="110"/>
      <c r="B112" s="315"/>
      <c r="C112" s="110"/>
      <c r="D112" s="110"/>
      <c r="E112" s="110"/>
      <c r="F112" s="110"/>
      <c r="G112" s="349"/>
      <c r="H112" s="45"/>
    </row>
    <row r="113" spans="1:8">
      <c r="A113" s="486" t="s">
        <v>129</v>
      </c>
      <c r="B113" s="486"/>
      <c r="D113" s="112" t="s">
        <v>123</v>
      </c>
      <c r="E113" s="112"/>
      <c r="F113" s="112"/>
    </row>
    <row r="116" spans="1:8" s="10" customFormat="1">
      <c r="A116" s="55"/>
      <c r="B116" s="306"/>
      <c r="C116" s="55"/>
      <c r="D116" s="55"/>
      <c r="E116" s="55"/>
      <c r="F116" s="55"/>
      <c r="G116" s="166"/>
      <c r="H116" s="2"/>
    </row>
    <row r="117" spans="1:8">
      <c r="B117" s="54"/>
    </row>
    <row r="121" spans="1:8">
      <c r="A121" s="479" t="s">
        <v>198</v>
      </c>
      <c r="B121" s="479"/>
      <c r="C121" s="479"/>
      <c r="D121" s="479" t="s">
        <v>198</v>
      </c>
      <c r="E121" s="479"/>
      <c r="F121" s="479"/>
    </row>
    <row r="122" spans="1:8" s="10" customFormat="1">
      <c r="A122" s="480" t="str">
        <f>IF(C30=""," ",C30)</f>
        <v xml:space="preserve"> </v>
      </c>
      <c r="B122" s="481"/>
      <c r="C122" s="482"/>
      <c r="D122" s="483"/>
      <c r="E122" s="484"/>
      <c r="F122" s="485"/>
      <c r="G122" s="41"/>
      <c r="H122" s="2"/>
    </row>
    <row r="123" spans="1:8" s="337" customFormat="1" ht="15" customHeight="1">
      <c r="A123" s="396" t="str">
        <f>CONCATENATE("Denominación del título: ",C15," - ",C16)</f>
        <v xml:space="preserve">Denominación del título:  - </v>
      </c>
      <c r="B123" s="396"/>
      <c r="C123" s="396"/>
      <c r="D123" s="396"/>
      <c r="E123" s="396"/>
      <c r="F123" s="396"/>
    </row>
    <row r="124" spans="1:8" s="337" customFormat="1">
      <c r="A124" s="396"/>
      <c r="B124" s="396"/>
      <c r="C124" s="396"/>
      <c r="D124" s="396"/>
      <c r="E124" s="396"/>
      <c r="F124" s="396"/>
    </row>
    <row r="125" spans="1:8" s="337" customFormat="1">
      <c r="A125" s="396"/>
      <c r="B125" s="396"/>
      <c r="C125" s="396"/>
      <c r="D125" s="396"/>
      <c r="E125" s="396"/>
      <c r="F125" s="396"/>
    </row>
    <row r="126" spans="1:8" s="10" customFormat="1">
      <c r="A126" s="474" t="str">
        <f>CONCATENATE("Propuesta para el curso académico:    ",F17)</f>
        <v xml:space="preserve">Propuesta para el curso académico:    </v>
      </c>
      <c r="B126" s="474"/>
      <c r="C126" s="474"/>
      <c r="D126" s="307"/>
      <c r="E126" s="307"/>
      <c r="F126" s="307"/>
      <c r="G126" s="166"/>
      <c r="H126" s="2"/>
    </row>
    <row r="127" spans="1:8" s="10" customFormat="1">
      <c r="A127" s="458" t="s">
        <v>255</v>
      </c>
      <c r="B127" s="458"/>
      <c r="C127" s="458"/>
      <c r="D127" s="458"/>
      <c r="E127" s="458"/>
      <c r="F127" s="458"/>
      <c r="G127" s="166"/>
      <c r="H127" s="2"/>
    </row>
    <row r="128" spans="1:8" s="10" customFormat="1">
      <c r="A128" s="55"/>
      <c r="B128" s="306"/>
      <c r="C128" s="55"/>
      <c r="D128" s="55"/>
      <c r="E128" s="55"/>
      <c r="F128" s="55"/>
      <c r="G128" s="166"/>
      <c r="H128" s="2"/>
    </row>
    <row r="129" spans="1:8" s="10" customFormat="1">
      <c r="A129" s="459" t="s">
        <v>254</v>
      </c>
      <c r="B129" s="459"/>
      <c r="C129" s="459"/>
      <c r="D129" s="459"/>
      <c r="E129" s="459"/>
      <c r="F129" s="459"/>
      <c r="G129" s="166"/>
      <c r="H129" s="2"/>
    </row>
    <row r="130" spans="1:8" s="10" customFormat="1">
      <c r="A130" s="55"/>
      <c r="B130" s="306"/>
      <c r="C130" s="55"/>
      <c r="D130" s="55"/>
      <c r="E130" s="55"/>
      <c r="F130" s="55"/>
      <c r="G130" s="166"/>
      <c r="H130" s="2"/>
    </row>
    <row r="131" spans="1:8" s="10" customFormat="1">
      <c r="A131" s="55"/>
      <c r="B131" s="306"/>
      <c r="C131" s="55"/>
      <c r="D131" s="478" t="s">
        <v>198</v>
      </c>
      <c r="E131" s="478"/>
      <c r="F131" s="478"/>
      <c r="G131" s="166"/>
      <c r="H131" s="2"/>
    </row>
    <row r="132" spans="1:8" s="10" customFormat="1">
      <c r="A132" s="55"/>
      <c r="B132" s="306"/>
      <c r="C132" s="55"/>
      <c r="D132" s="461" t="s">
        <v>336</v>
      </c>
      <c r="E132" s="462"/>
      <c r="F132" s="463"/>
      <c r="G132" s="166"/>
      <c r="H132" s="2"/>
    </row>
    <row r="133" spans="1:8" s="10" customFormat="1">
      <c r="A133" s="55"/>
      <c r="B133" s="54"/>
      <c r="C133" s="55"/>
      <c r="D133" s="55"/>
      <c r="E133" s="55"/>
      <c r="F133" s="55"/>
      <c r="G133" s="166"/>
      <c r="H133" s="2"/>
    </row>
    <row r="134" spans="1:8" s="10" customFormat="1">
      <c r="A134" s="55"/>
      <c r="B134" s="306"/>
      <c r="C134" s="55"/>
      <c r="D134" s="55"/>
      <c r="E134" s="55"/>
      <c r="F134" s="55"/>
      <c r="G134" s="166"/>
      <c r="H134" s="2"/>
    </row>
    <row r="135" spans="1:8" s="10" customFormat="1">
      <c r="A135" s="55"/>
      <c r="B135" s="306"/>
      <c r="C135" s="55"/>
      <c r="D135" s="55"/>
      <c r="E135" s="55"/>
      <c r="F135" s="55"/>
      <c r="G135" s="166"/>
      <c r="H135" s="2"/>
    </row>
    <row r="136" spans="1:8" s="10" customFormat="1">
      <c r="A136" s="55"/>
      <c r="B136" s="306"/>
      <c r="C136" s="55"/>
      <c r="D136" s="55"/>
      <c r="E136" s="55"/>
      <c r="F136" s="55"/>
      <c r="G136" s="166"/>
      <c r="H136" s="2"/>
    </row>
    <row r="137" spans="1:8">
      <c r="A137" s="475"/>
      <c r="B137" s="475"/>
      <c r="C137" s="475"/>
      <c r="D137" s="53"/>
      <c r="E137" s="53"/>
      <c r="F137" s="53"/>
    </row>
    <row r="138" spans="1:8" ht="15" customHeight="1">
      <c r="A138" s="460"/>
      <c r="B138" s="458"/>
      <c r="C138" s="458"/>
      <c r="D138" s="458"/>
      <c r="E138" s="458"/>
      <c r="F138" s="458"/>
    </row>
    <row r="139" spans="1:8">
      <c r="A139" s="53"/>
      <c r="B139" s="54"/>
      <c r="C139" s="53"/>
      <c r="D139" s="53"/>
      <c r="E139" s="53"/>
      <c r="F139" s="53"/>
    </row>
    <row r="140" spans="1:8">
      <c r="A140" s="459"/>
      <c r="B140" s="459"/>
      <c r="C140" s="459"/>
      <c r="D140" s="459"/>
      <c r="E140" s="459"/>
      <c r="F140" s="459"/>
    </row>
    <row r="144" spans="1:8">
      <c r="B144" s="54"/>
    </row>
    <row r="148" spans="1:8" s="10" customFormat="1">
      <c r="A148" s="55"/>
      <c r="B148" s="110"/>
      <c r="C148" s="110"/>
      <c r="D148" s="110"/>
      <c r="E148" s="55"/>
      <c r="F148" s="55"/>
      <c r="G148" s="166"/>
      <c r="H148" s="2"/>
    </row>
    <row r="149" spans="1:8">
      <c r="A149" s="54"/>
      <c r="B149" s="457"/>
      <c r="C149" s="457"/>
      <c r="D149" s="457"/>
      <c r="E149" s="54"/>
      <c r="F149" s="54"/>
    </row>
  </sheetData>
  <sheetProtection algorithmName="SHA-512" hashValue="BtK6QjbeKC+1gndlaV4gsggpngFm9nfpPVS/AkNIygPZyOc7Toms6RTYSaXGB4aIhyG0NRJX7cbAJtLIcD7NyQ==" saltValue="NxMGOT5aWHErJLMzqrtydw==" spinCount="100000" sheet="1" objects="1" scenarios="1"/>
  <mergeCells count="73">
    <mergeCell ref="A40:F40"/>
    <mergeCell ref="A80:F80"/>
    <mergeCell ref="A73:F73"/>
    <mergeCell ref="A126:C126"/>
    <mergeCell ref="A137:C137"/>
    <mergeCell ref="E109:F109"/>
    <mergeCell ref="D131:F131"/>
    <mergeCell ref="A106:F106"/>
    <mergeCell ref="A121:C121"/>
    <mergeCell ref="D121:F121"/>
    <mergeCell ref="A122:C122"/>
    <mergeCell ref="D122:F122"/>
    <mergeCell ref="A113:B113"/>
    <mergeCell ref="D54:E54"/>
    <mergeCell ref="D53:E53"/>
    <mergeCell ref="D50:E50"/>
    <mergeCell ref="A62:B62"/>
    <mergeCell ref="B149:D149"/>
    <mergeCell ref="A127:F127"/>
    <mergeCell ref="A129:F129"/>
    <mergeCell ref="A138:F138"/>
    <mergeCell ref="A140:F140"/>
    <mergeCell ref="D132:F132"/>
    <mergeCell ref="A67:F67"/>
    <mergeCell ref="D81:F81"/>
    <mergeCell ref="C26:F26"/>
    <mergeCell ref="C34:D34"/>
    <mergeCell ref="C30:D30"/>
    <mergeCell ref="C32:D32"/>
    <mergeCell ref="A105:F105"/>
    <mergeCell ref="A95:F95"/>
    <mergeCell ref="A100:F100"/>
    <mergeCell ref="B97:E97"/>
    <mergeCell ref="E43:F43"/>
    <mergeCell ref="A91:F91"/>
    <mergeCell ref="B93:E93"/>
    <mergeCell ref="A101:F101"/>
    <mergeCell ref="E46:F46"/>
    <mergeCell ref="D55:E55"/>
    <mergeCell ref="D56:E56"/>
    <mergeCell ref="C45:D45"/>
    <mergeCell ref="A6:F6"/>
    <mergeCell ref="A7:F7"/>
    <mergeCell ref="E31:F31"/>
    <mergeCell ref="C28:D28"/>
    <mergeCell ref="A8:F8"/>
    <mergeCell ref="C22:D22"/>
    <mergeCell ref="C17:D17"/>
    <mergeCell ref="C15:D15"/>
    <mergeCell ref="C18:D18"/>
    <mergeCell ref="C20:D20"/>
    <mergeCell ref="C23:D23"/>
    <mergeCell ref="C16:F16"/>
    <mergeCell ref="A21:B21"/>
    <mergeCell ref="A16:B16"/>
    <mergeCell ref="A19:B19"/>
    <mergeCell ref="C19:D19"/>
    <mergeCell ref="C21:F21"/>
    <mergeCell ref="C27:F27"/>
    <mergeCell ref="A42:B42"/>
    <mergeCell ref="A54:B54"/>
    <mergeCell ref="A123:F125"/>
    <mergeCell ref="D51:E51"/>
    <mergeCell ref="D52:E52"/>
    <mergeCell ref="C42:D42"/>
    <mergeCell ref="E38:F38"/>
    <mergeCell ref="E35:F35"/>
    <mergeCell ref="A26:B26"/>
    <mergeCell ref="A28:B28"/>
    <mergeCell ref="C37:D37"/>
    <mergeCell ref="A37:B37"/>
    <mergeCell ref="E32:F32"/>
    <mergeCell ref="C24:D24"/>
  </mergeCells>
  <dataValidations xWindow="636" yWindow="599" count="9">
    <dataValidation errorStyle="information" allowBlank="1" showInputMessage="1" showErrorMessage="1" promptTitle="Prácticas externas" prompt="Sólo en aquellos estudios con una carga en ECTS de 10 o más créditos. " sqref="C52"/>
    <dataValidation type="textLength" operator="lessThan" allowBlank="1" showInputMessage="1" showErrorMessage="1" sqref="A106:F106">
      <formula1>1000</formula1>
    </dataValidation>
    <dataValidation type="list" allowBlank="1" showInputMessage="1" showErrorMessage="1" sqref="C23:D23">
      <formula1>"Artes y Humanidades, Ciencias, Ciencias de la Salud, Ciencias Sociales y Jurídicas, Ingeniería"</formula1>
    </dataValidation>
    <dataValidation type="textLength" operator="lessThanOrEqual" allowBlank="1" showInputMessage="1" showErrorMessage="1" error="El texto del resumen no puede exceder de 700 caracteres con espacios incluidos." sqref="A101:F101">
      <formula1>700</formula1>
    </dataValidation>
    <dataValidation type="textLength" operator="lessThanOrEqual" allowBlank="1" showInputMessage="1" showErrorMessage="1" error="El máximo número de caracteres de la URL es 65" sqref="C26:F26">
      <formula1>60</formula1>
    </dataValidation>
    <dataValidation type="textLength" operator="lessThanOrEqual" allowBlank="1" showInputMessage="1" showErrorMessage="1" error="La denominación del título no puede exceder de 100 caracteres." sqref="C16:F16">
      <formula1>100</formula1>
    </dataValidation>
    <dataValidation type="whole" allowBlank="1" showInputMessage="1" showErrorMessage="1" error="El total de créditos ECTS no puede contener decimales ni exceder de 180" sqref="C50">
      <formula1>0</formula1>
      <formula2>180</formula2>
    </dataValidation>
    <dataValidation type="textLength" allowBlank="1" showInputMessage="1" showErrorMessage="1" sqref="C28:D28">
      <formula1>9</formula1>
      <formula2>9</formula2>
    </dataValidation>
    <dataValidation type="whole" allowBlank="1" showInputMessage="1" showErrorMessage="1" errorTitle="Créditos TFM" error="El TFM tiene que estar entre 6 y 20 ECTS. " promptTitle="Trabajo de Fin de Máster" prompt="Sólo podrá incluirse el TFM (6-20 ECTS) en el caso de los Másteres de Formación Permanente " sqref="C55">
      <formula1>6</formula1>
      <formula2>20</formula2>
    </dataValidation>
  </dataValidations>
  <printOptions horizontalCentered="1"/>
  <pageMargins left="0.31496062992125984" right="0.31496062992125984" top="0.74803149606299213" bottom="0.74803149606299213" header="0.31496062992125984" footer="0.31496062992125984"/>
  <pageSetup paperSize="9" scale="89" fitToHeight="0" orientation="portrait" r:id="rId1"/>
  <headerFooter>
    <oddFooter>&amp;C&amp;A: &amp;P/&amp;N</oddFooter>
  </headerFooter>
  <rowBreaks count="2" manualBreakCount="2">
    <brk id="89" max="16383" man="1"/>
    <brk id="106" max="16383" man="1"/>
  </rowBreaks>
  <colBreaks count="1" manualBreakCount="1">
    <brk id="6" max="1048575" man="1"/>
  </colBreaks>
  <drawing r:id="rId2"/>
  <extLst>
    <ext xmlns:x14="http://schemas.microsoft.com/office/spreadsheetml/2009/9/main" uri="{CCE6A557-97BC-4b89-ADB6-D9C93CAAB3DF}">
      <x14:dataValidations xmlns:xm="http://schemas.microsoft.com/office/excel/2006/main" xWindow="636" yWindow="599" count="14">
        <x14:dataValidation type="list" allowBlank="1" showInputMessage="1" showErrorMessage="1" promptTitle="Prácticas externas extracur." prompt="Los ECTS de las prácticas extracurriculares no se suman a los ECTS totales del título.">
          <x14:formula1>
            <xm:f>'Hoja interna'!$M$37:$M$38</xm:f>
          </x14:formula1>
          <xm:sqref>C53</xm:sqref>
        </x14:dataValidation>
        <x14:dataValidation type="list" allowBlank="1" showInputMessage="1" showErrorMessage="1">
          <x14:formula1>
            <xm:f>'Hoja interna'!$G$4:$G$8</xm:f>
          </x14:formula1>
          <xm:sqref>C17:D17</xm:sqref>
        </x14:dataValidation>
        <x14:dataValidation type="list" allowBlank="1" showInputMessage="1" showErrorMessage="1">
          <x14:formula1>
            <xm:f>'Hoja interna'!$G$25:$G$26</xm:f>
          </x14:formula1>
          <xm:sqref>E108</xm:sqref>
        </x14:dataValidation>
        <x14:dataValidation type="list" allowBlank="1" showInputMessage="1" showErrorMessage="1">
          <x14:formula1>
            <xm:f>'Hoja interna'!$G$45:$G$47</xm:f>
          </x14:formula1>
          <xm:sqref>B82</xm:sqref>
        </x14:dataValidation>
        <x14:dataValidation type="list" allowBlank="1" showInputMessage="1" showErrorMessage="1">
          <x14:formula1>
            <xm:f>'Hoja interna'!$G$36:$G$42</xm:f>
          </x14:formula1>
          <xm:sqref>E69 E75</xm:sqref>
        </x14:dataValidation>
        <x14:dataValidation type="list" allowBlank="1" showInputMessage="1" showErrorMessage="1">
          <x14:formula1>
            <xm:f>'Hoja interna'!$B$14:$B$20</xm:f>
          </x14:formula1>
          <xm:sqref>C15:D15</xm:sqref>
        </x14:dataValidation>
        <x14:dataValidation type="list" allowBlank="1" showInputMessage="1" showErrorMessage="1">
          <x14:formula1>
            <xm:f>'Hoja interna'!$M$45:$M$46</xm:f>
          </x14:formula1>
          <xm:sqref>C32:D32</xm:sqref>
        </x14:dataValidation>
        <x14:dataValidation type="list" allowBlank="1" showInputMessage="1" showErrorMessage="1">
          <x14:formula1>
            <xm:f>'Hoja interna'!$B$24:$B$63</xm:f>
          </x14:formula1>
          <xm:sqref>C22:D22</xm:sqref>
        </x14:dataValidation>
        <x14:dataValidation type="list" allowBlank="1" showInputMessage="1" showErrorMessage="1">
          <x14:formula1>
            <xm:f>'Hoja interna'!$M$4:$M$33</xm:f>
          </x14:formula1>
          <xm:sqref>C24:D24</xm:sqref>
        </x14:dataValidation>
        <x14:dataValidation type="list" allowBlank="1" showInputMessage="1" showErrorMessage="1">
          <x14:formula1>
            <xm:f>'Hoja interna'!$B$4:$B$6</xm:f>
          </x14:formula1>
          <xm:sqref>C18:D18</xm:sqref>
        </x14:dataValidation>
        <x14:dataValidation type="list" allowBlank="1" showInputMessage="1" showErrorMessage="1">
          <x14:formula1>
            <xm:f>'Hoja interna'!$B$9</xm:f>
          </x14:formula1>
          <xm:sqref>C20:D20</xm:sqref>
        </x14:dataValidation>
        <x14:dataValidation type="list" allowBlank="1" showInputMessage="1" showErrorMessage="1">
          <x14:formula1>
            <xm:f>'Hoja interna'!$I$18:$I$19</xm:f>
          </x14:formula1>
          <xm:sqref>C19:D19</xm:sqref>
        </x14:dataValidation>
        <x14:dataValidation type="list" allowBlank="1" showInputMessage="1" showErrorMessage="1">
          <x14:formula1>
            <xm:f>'Hoja interna'!$G$12:$G$15</xm:f>
          </x14:formula1>
          <xm:sqref>F18</xm:sqref>
        </x14:dataValidation>
        <x14:dataValidation type="list" allowBlank="1" showInputMessage="1" showErrorMessage="1">
          <x14:formula1>
            <xm:f>'Hoja interna'!$I$12:$I$13</xm:f>
          </x14:formula1>
          <xm:sqref>F17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rgb="FFF74139"/>
    <pageSetUpPr fitToPage="1"/>
  </sheetPr>
  <dimension ref="A7:H83"/>
  <sheetViews>
    <sheetView showGridLines="0" zoomScaleNormal="100" workbookViewId="0">
      <selection activeCell="G43" sqref="G43"/>
    </sheetView>
  </sheetViews>
  <sheetFormatPr baseColWidth="10" defaultColWidth="11.453125" defaultRowHeight="14.5"/>
  <cols>
    <col min="1" max="1" width="44.453125" style="55" customWidth="1"/>
    <col min="2" max="2" width="18.26953125" style="55" customWidth="1"/>
    <col min="3" max="3" width="16.54296875" style="55" customWidth="1"/>
    <col min="4" max="4" width="16.453125" style="55" customWidth="1"/>
    <col min="5" max="5" width="16.1796875" style="55" customWidth="1"/>
    <col min="6" max="6" width="18" style="55" customWidth="1"/>
    <col min="7" max="16384" width="11.453125" style="55"/>
  </cols>
  <sheetData>
    <row r="7" spans="1:8" ht="18.5">
      <c r="A7" s="411" t="s">
        <v>47</v>
      </c>
      <c r="B7" s="411"/>
      <c r="C7" s="411"/>
      <c r="D7" s="411"/>
      <c r="E7" s="411"/>
      <c r="F7" s="123"/>
      <c r="G7" s="129"/>
      <c r="H7" s="129"/>
    </row>
    <row r="8" spans="1:8" ht="14.5" customHeight="1">
      <c r="A8" s="502" t="str">
        <f>IF('Datos generales'!C15="","",'Datos generales'!C15&amp;" en " &amp;'Datos generales'!C16)</f>
        <v/>
      </c>
      <c r="B8" s="502"/>
      <c r="C8" s="502"/>
      <c r="D8" s="502"/>
    </row>
    <row r="9" spans="1:8" ht="18.5">
      <c r="A9" s="508" t="s">
        <v>41</v>
      </c>
      <c r="B9" s="508"/>
      <c r="C9" s="508"/>
      <c r="D9" s="508"/>
      <c r="E9" s="508"/>
      <c r="F9" s="124"/>
    </row>
    <row r="11" spans="1:8" ht="15.5">
      <c r="A11" s="499" t="s">
        <v>24</v>
      </c>
      <c r="B11" s="499"/>
      <c r="C11" s="499"/>
      <c r="D11" s="499"/>
      <c r="E11" s="499"/>
      <c r="F11" s="130"/>
    </row>
    <row r="12" spans="1:8" s="113" customFormat="1" ht="6" customHeight="1">
      <c r="A12" s="131"/>
      <c r="B12" s="131"/>
      <c r="C12" s="131"/>
      <c r="D12" s="131"/>
    </row>
    <row r="13" spans="1:8" ht="29">
      <c r="A13" s="313" t="s">
        <v>18</v>
      </c>
      <c r="B13" s="228" t="s">
        <v>248</v>
      </c>
      <c r="C13" s="132" t="s">
        <v>1</v>
      </c>
      <c r="D13" s="133" t="s">
        <v>4</v>
      </c>
      <c r="E13" s="132" t="s">
        <v>0</v>
      </c>
      <c r="F13" s="132"/>
    </row>
    <row r="14" spans="1:8" ht="42.75" customHeight="1">
      <c r="A14" s="314" t="s">
        <v>263</v>
      </c>
      <c r="B14" s="25"/>
      <c r="C14" s="15"/>
      <c r="D14" s="134">
        <f>IFERROR(VLOOKUP(B14,'Hoja interna'!$A$69:$B$78,2,FALSE)*'Datos generales'!$C$60,0)</f>
        <v>0</v>
      </c>
      <c r="E14" s="134">
        <f>'Datos generales'!C60*C14-D14*C14</f>
        <v>0</v>
      </c>
    </row>
    <row r="15" spans="1:8" ht="6.65" customHeight="1">
      <c r="A15" s="314"/>
      <c r="B15" s="135"/>
      <c r="C15" s="136"/>
      <c r="D15" s="137"/>
    </row>
    <row r="16" spans="1:8" ht="31" customHeight="1">
      <c r="A16" s="314" t="s">
        <v>246</v>
      </c>
      <c r="B16" s="25"/>
      <c r="C16" s="15"/>
      <c r="D16" s="134">
        <f>IFERROR(VLOOKUP(B16,'Hoja interna'!$A$69:$B$78,2,FALSE)*'Datos generales'!$C$60,0)</f>
        <v>0</v>
      </c>
      <c r="E16" s="134">
        <f>IFERROR(C16*('Datos generales'!$C$60-'Datos económicos'!D16),0)</f>
        <v>0</v>
      </c>
      <c r="F16" s="138"/>
    </row>
    <row r="17" spans="1:6" ht="7" customHeight="1">
      <c r="A17" s="314"/>
      <c r="B17" s="135"/>
      <c r="C17" s="306"/>
      <c r="D17" s="306"/>
    </row>
    <row r="18" spans="1:6" ht="25.5" customHeight="1">
      <c r="A18" s="314" t="s">
        <v>247</v>
      </c>
      <c r="B18" s="25"/>
      <c r="C18" s="15"/>
      <c r="D18" s="134">
        <f>IFERROR(VLOOKUP(B18,'Hoja interna'!$A$69:$B$78,2,FALSE)*'Datos generales'!$C$60,0)</f>
        <v>0</v>
      </c>
      <c r="E18" s="134">
        <f>IFERROR(C18*('Datos generales'!$C$60-'Datos económicos'!D18),0)</f>
        <v>0</v>
      </c>
    </row>
    <row r="19" spans="1:6" ht="11.25" customHeight="1">
      <c r="A19" s="314"/>
      <c r="B19" s="240"/>
      <c r="C19" s="135"/>
      <c r="D19" s="306"/>
      <c r="E19" s="306"/>
    </row>
    <row r="20" spans="1:6" ht="25.5" customHeight="1">
      <c r="A20" s="314"/>
      <c r="B20" s="152" t="s">
        <v>141</v>
      </c>
      <c r="C20" s="319">
        <f>SUM(C14 + C16 +C18)</f>
        <v>0</v>
      </c>
      <c r="D20" s="116"/>
      <c r="E20" s="134">
        <f>SUM(E14+E16+E18)</f>
        <v>0</v>
      </c>
    </row>
    <row r="21" spans="1:6" ht="15.75" customHeight="1">
      <c r="A21" s="314"/>
      <c r="C21" s="314"/>
      <c r="D21" s="135"/>
      <c r="E21" s="306"/>
      <c r="F21" s="306"/>
    </row>
    <row r="22" spans="1:6" ht="18" customHeight="1">
      <c r="A22" s="139" t="s">
        <v>17</v>
      </c>
      <c r="B22" s="132"/>
      <c r="C22" s="133"/>
      <c r="D22" s="132"/>
    </row>
    <row r="23" spans="1:6" ht="29.15" customHeight="1">
      <c r="A23" s="492" t="s">
        <v>187</v>
      </c>
      <c r="B23" s="493"/>
      <c r="C23" s="489"/>
      <c r="D23" s="490"/>
      <c r="E23" s="491"/>
    </row>
    <row r="24" spans="1:6" ht="31.5" customHeight="1">
      <c r="A24" s="314"/>
      <c r="B24" s="140" t="s">
        <v>186</v>
      </c>
      <c r="C24" s="141" t="s">
        <v>3</v>
      </c>
      <c r="D24" s="142" t="s">
        <v>182</v>
      </c>
      <c r="E24" s="142" t="s">
        <v>0</v>
      </c>
      <c r="F24" s="142"/>
    </row>
    <row r="25" spans="1:6" ht="18" customHeight="1">
      <c r="B25" s="48"/>
      <c r="C25" s="18"/>
      <c r="D25" s="356" t="str">
        <f>IF(C25&lt;&gt;0,'Datos generales'!C60-C25,"")</f>
        <v/>
      </c>
      <c r="E25" s="356" t="str">
        <f>IFERROR(B25*(C25+D25),"")</f>
        <v/>
      </c>
    </row>
    <row r="26" spans="1:6" ht="6.65" customHeight="1">
      <c r="A26" s="314"/>
      <c r="B26" s="306"/>
      <c r="C26" s="306"/>
    </row>
    <row r="27" spans="1:6" ht="27.65" customHeight="1">
      <c r="A27" s="143" t="s">
        <v>188</v>
      </c>
      <c r="B27" s="509"/>
      <c r="C27" s="510"/>
      <c r="D27" s="511"/>
      <c r="E27" s="16"/>
    </row>
    <row r="28" spans="1:6" ht="7" customHeight="1">
      <c r="B28" s="306"/>
      <c r="C28" s="306"/>
      <c r="D28" s="306"/>
    </row>
    <row r="29" spans="1:6" ht="7" customHeight="1">
      <c r="B29" s="306"/>
      <c r="C29" s="306"/>
      <c r="D29" s="306"/>
    </row>
    <row r="30" spans="1:6" ht="20.149999999999999" customHeight="1">
      <c r="C30" s="144"/>
      <c r="D30" s="308" t="s">
        <v>16</v>
      </c>
      <c r="E30" s="145">
        <f>SUM(E14,E16,E18, E25,E27)</f>
        <v>0</v>
      </c>
    </row>
    <row r="31" spans="1:6" ht="21.65" customHeight="1">
      <c r="A31" s="313" t="s">
        <v>15</v>
      </c>
      <c r="D31" s="146"/>
    </row>
    <row r="32" spans="1:6" ht="20.149999999999999" customHeight="1">
      <c r="A32" s="503" t="s">
        <v>122</v>
      </c>
      <c r="B32" s="504"/>
      <c r="C32" s="505"/>
      <c r="D32" s="147"/>
      <c r="E32" s="148">
        <f>'Datos generales'!B65*'Datos generales'!C60*25%</f>
        <v>0</v>
      </c>
      <c r="F32" s="113"/>
    </row>
    <row r="33" spans="1:6" ht="19" customHeight="1">
      <c r="A33" s="503" t="s">
        <v>121</v>
      </c>
      <c r="B33" s="504"/>
      <c r="C33" s="505"/>
      <c r="D33" s="147"/>
      <c r="E33" s="148">
        <f>C36*D36+C37*D37+C38*D38+C39*D39</f>
        <v>0</v>
      </c>
      <c r="F33" s="149"/>
    </row>
    <row r="34" spans="1:6" ht="7.5" customHeight="1"/>
    <row r="35" spans="1:6" ht="29">
      <c r="A35" s="150"/>
      <c r="B35" s="151" t="s">
        <v>120</v>
      </c>
      <c r="C35" s="132" t="s">
        <v>1</v>
      </c>
      <c r="D35" s="133" t="s">
        <v>2</v>
      </c>
      <c r="E35" s="132" t="s">
        <v>0</v>
      </c>
      <c r="F35" s="132"/>
    </row>
    <row r="36" spans="1:6" ht="18" customHeight="1">
      <c r="B36" s="25"/>
      <c r="C36" s="15"/>
      <c r="D36" s="145">
        <f>IFERROR(VLOOKUP(B36,'Hoja interna'!$A$69:$B$78,2,FALSE)*'Datos generales'!$C$60,0)</f>
        <v>0</v>
      </c>
      <c r="E36" s="145">
        <f>IFERROR(C36*('Datos generales'!$C$60-'Datos económicos'!D36),0)</f>
        <v>0</v>
      </c>
      <c r="F36" s="153"/>
    </row>
    <row r="37" spans="1:6" ht="18" customHeight="1">
      <c r="B37" s="25"/>
      <c r="C37" s="15"/>
      <c r="D37" s="145">
        <f>IFERROR(VLOOKUP(B37,'Hoja interna'!$A$69:$B$78,2,FALSE)*'Datos generales'!$C$60,0)</f>
        <v>0</v>
      </c>
      <c r="E37" s="145">
        <f>IFERROR(C37*('Datos generales'!$C$60-'Datos económicos'!D37),0)</f>
        <v>0</v>
      </c>
    </row>
    <row r="38" spans="1:6" ht="18" customHeight="1">
      <c r="B38" s="25"/>
      <c r="C38" s="15"/>
      <c r="D38" s="145">
        <f>IFERROR(VLOOKUP(B38,'Hoja interna'!$A$69:$B$78,2,FALSE)*'Datos generales'!$C$60,0)</f>
        <v>0</v>
      </c>
      <c r="E38" s="145">
        <f>IFERROR(C38*('Datos generales'!$C$60-'Datos económicos'!D38),0)</f>
        <v>0</v>
      </c>
    </row>
    <row r="39" spans="1:6" ht="18" customHeight="1">
      <c r="B39" s="25"/>
      <c r="C39" s="15"/>
      <c r="D39" s="145">
        <f>IFERROR(VLOOKUP(B39,'Hoja interna'!$A$69:$B$78,2,FALSE)*'Datos generales'!$C$60,0)</f>
        <v>0</v>
      </c>
      <c r="E39" s="145">
        <f>IFERROR(C39*('Datos generales'!$C$60-'Datos económicos'!D39),0)</f>
        <v>0</v>
      </c>
    </row>
    <row r="40" spans="1:6" ht="18" customHeight="1">
      <c r="B40" s="152" t="s">
        <v>141</v>
      </c>
      <c r="C40" s="319">
        <f>SUM(C36:C39)</f>
        <v>0</v>
      </c>
      <c r="D40" s="229"/>
      <c r="E40" s="145">
        <f>SUM(E36:E39)</f>
        <v>0</v>
      </c>
    </row>
    <row r="41" spans="1:6" ht="8.5" customHeight="1">
      <c r="A41" s="154"/>
      <c r="B41" s="155"/>
      <c r="C41" s="155"/>
      <c r="D41" s="119"/>
    </row>
    <row r="42" spans="1:6" ht="31" customHeight="1">
      <c r="A42" s="512" t="s">
        <v>42</v>
      </c>
      <c r="C42" s="133" t="s">
        <v>1</v>
      </c>
      <c r="D42" s="133" t="s">
        <v>43</v>
      </c>
      <c r="E42" s="132" t="s">
        <v>0</v>
      </c>
    </row>
    <row r="43" spans="1:6" ht="20.5" customHeight="1">
      <c r="A43" s="512"/>
      <c r="C43" s="15"/>
      <c r="D43" s="145">
        <f>'Datos generales'!C60</f>
        <v>0</v>
      </c>
      <c r="E43" s="145">
        <f>C43*D43</f>
        <v>0</v>
      </c>
      <c r="F43" s="113"/>
    </row>
    <row r="44" spans="1:6" ht="20.5" customHeight="1">
      <c r="A44" s="151" t="s">
        <v>174</v>
      </c>
      <c r="B44" s="151"/>
      <c r="C44" s="33">
        <f>SUM(C14,C16, 'Datos económicos'!C18,B25,C36:C39,C43)</f>
        <v>0</v>
      </c>
      <c r="D44" s="506" t="str">
        <f>IF(C44&lt;&gt;'Datos generales'!B65,"El núm. de estudiantes no coincide con lo consignado en Datos generales","")</f>
        <v/>
      </c>
      <c r="E44" s="506"/>
      <c r="F44" s="113"/>
    </row>
    <row r="45" spans="1:6" ht="7.5" customHeight="1">
      <c r="C45" s="28"/>
      <c r="D45" s="507"/>
      <c r="E45" s="507"/>
    </row>
    <row r="46" spans="1:6" ht="18" customHeight="1">
      <c r="A46" s="151" t="s">
        <v>19</v>
      </c>
      <c r="B46" s="150"/>
      <c r="E46" s="145">
        <f>SUM(E30,E43,E40)</f>
        <v>0</v>
      </c>
      <c r="F46" s="113"/>
    </row>
    <row r="47" spans="1:6" ht="18" customHeight="1">
      <c r="A47" s="151" t="s">
        <v>20</v>
      </c>
      <c r="B47" s="150"/>
      <c r="D47" s="156">
        <v>0.15</v>
      </c>
      <c r="E47" s="157">
        <f>E46 * D47</f>
        <v>0</v>
      </c>
      <c r="F47" s="113"/>
    </row>
    <row r="48" spans="1:6" ht="18" customHeight="1">
      <c r="A48" s="151" t="s">
        <v>327</v>
      </c>
      <c r="B48" s="150"/>
      <c r="D48" s="156">
        <v>0.01</v>
      </c>
      <c r="E48" s="351" t="str">
        <f>IF('Datos generales'!C52,D48*E46, "No aplica")</f>
        <v>No aplica</v>
      </c>
      <c r="F48" s="113"/>
    </row>
    <row r="49" spans="1:7" ht="18" customHeight="1">
      <c r="A49" s="151" t="s">
        <v>21</v>
      </c>
      <c r="B49" s="150"/>
      <c r="E49" s="145">
        <f>IF(E48="No aplica", E46 - E47, E46-E47-E48)</f>
        <v>0</v>
      </c>
      <c r="F49" s="113"/>
    </row>
    <row r="50" spans="1:7" ht="18" customHeight="1">
      <c r="A50" s="151"/>
      <c r="B50" s="150"/>
      <c r="E50" s="155"/>
      <c r="F50" s="113"/>
    </row>
    <row r="51" spans="1:7" ht="18" customHeight="1">
      <c r="A51" s="151"/>
      <c r="B51" s="150"/>
      <c r="E51" s="155"/>
      <c r="F51" s="113"/>
    </row>
    <row r="52" spans="1:7" ht="18" customHeight="1">
      <c r="A52" s="151"/>
      <c r="B52" s="150"/>
      <c r="E52" s="155"/>
      <c r="F52" s="113"/>
    </row>
    <row r="53" spans="1:7" ht="18" customHeight="1">
      <c r="A53" s="151"/>
      <c r="B53" s="150"/>
      <c r="E53" s="155"/>
      <c r="F53" s="113"/>
    </row>
    <row r="54" spans="1:7" ht="18" customHeight="1">
      <c r="A54" s="151"/>
      <c r="B54" s="150"/>
      <c r="E54" s="155"/>
      <c r="F54" s="113"/>
    </row>
    <row r="55" spans="1:7" ht="18" customHeight="1">
      <c r="A55" s="151"/>
      <c r="B55" s="150"/>
      <c r="E55" s="155"/>
      <c r="F55" s="113"/>
    </row>
    <row r="56" spans="1:7" ht="9" customHeight="1">
      <c r="A56" s="150"/>
      <c r="D56" s="155"/>
    </row>
    <row r="57" spans="1:7" ht="15.5">
      <c r="A57" s="499" t="s">
        <v>23</v>
      </c>
      <c r="B57" s="499"/>
      <c r="C57" s="499"/>
      <c r="D57" s="499"/>
      <c r="E57" s="499"/>
      <c r="F57" s="130"/>
    </row>
    <row r="58" spans="1:7" ht="63.75" customHeight="1">
      <c r="A58" s="500" t="s">
        <v>328</v>
      </c>
      <c r="B58" s="500"/>
      <c r="C58" s="500"/>
      <c r="D58" s="500"/>
      <c r="E58" s="500"/>
      <c r="F58" s="158"/>
    </row>
    <row r="60" spans="1:7">
      <c r="B60" s="132"/>
      <c r="C60" s="159"/>
      <c r="D60" s="159"/>
      <c r="E60" s="132"/>
    </row>
    <row r="61" spans="1:7" ht="29.15" customHeight="1">
      <c r="A61" s="160" t="s">
        <v>215</v>
      </c>
      <c r="B61" s="161"/>
      <c r="C61" s="162"/>
      <c r="D61" s="163"/>
      <c r="E61" s="17"/>
      <c r="F61" s="119"/>
      <c r="G61" s="164"/>
    </row>
    <row r="63" spans="1:7" ht="23.5" customHeight="1">
      <c r="A63" s="165" t="s">
        <v>314</v>
      </c>
      <c r="B63" s="165"/>
      <c r="D63" s="119"/>
      <c r="E63" s="17"/>
    </row>
    <row r="64" spans="1:7">
      <c r="A64" s="166"/>
      <c r="C64" s="119"/>
      <c r="D64" s="119"/>
    </row>
    <row r="65" spans="1:7" ht="62.25" customHeight="1">
      <c r="A65" s="501" t="s">
        <v>329</v>
      </c>
      <c r="B65" s="501"/>
      <c r="C65" s="501"/>
      <c r="D65" s="119"/>
      <c r="E65" s="18"/>
    </row>
    <row r="66" spans="1:7">
      <c r="A66" s="167"/>
      <c r="C66" s="119"/>
      <c r="D66" s="119"/>
      <c r="E66" s="119"/>
    </row>
    <row r="67" spans="1:7" ht="21" customHeight="1">
      <c r="A67" s="168" t="s">
        <v>211</v>
      </c>
      <c r="B67" s="169"/>
      <c r="C67" s="170"/>
      <c r="D67" s="171"/>
      <c r="E67" s="18"/>
      <c r="F67" s="172"/>
    </row>
    <row r="68" spans="1:7">
      <c r="B68" s="173"/>
      <c r="C68" s="173"/>
      <c r="D68" s="173"/>
      <c r="E68" s="173"/>
      <c r="F68" s="173"/>
    </row>
    <row r="70" spans="1:7" ht="21" customHeight="1">
      <c r="A70" s="151"/>
      <c r="C70" s="151" t="s">
        <v>25</v>
      </c>
      <c r="E70" s="22">
        <f>SUM(E61,E63,E65,E67)</f>
        <v>0</v>
      </c>
      <c r="F70" s="46"/>
    </row>
    <row r="71" spans="1:7" ht="22" customHeight="1">
      <c r="A71" s="151"/>
      <c r="C71" s="151" t="s">
        <v>26</v>
      </c>
      <c r="E71" s="22">
        <f>E49 - E70</f>
        <v>0</v>
      </c>
      <c r="F71" s="46"/>
      <c r="G71" s="174"/>
    </row>
    <row r="72" spans="1:7">
      <c r="E72" s="234" t="str">
        <f>IF(OR(E71&lt;-0.0099,E71&gt;0.0099),"La diferencia de ingresos menos gastos debe ser igual a 0 €","")</f>
        <v/>
      </c>
      <c r="F72" s="175"/>
      <c r="G72" s="175"/>
    </row>
    <row r="74" spans="1:7" ht="27.75" customHeight="1">
      <c r="A74" s="306" t="s">
        <v>129</v>
      </c>
      <c r="B74" s="112"/>
      <c r="C74" s="495" t="s">
        <v>256</v>
      </c>
      <c r="D74" s="495"/>
      <c r="E74" s="495"/>
      <c r="F74" s="112"/>
      <c r="G74" s="112"/>
    </row>
    <row r="75" spans="1:7">
      <c r="B75" s="306"/>
    </row>
    <row r="76" spans="1:7">
      <c r="A76" s="96"/>
      <c r="B76" s="96"/>
      <c r="C76" s="96"/>
      <c r="D76" s="96"/>
      <c r="E76" s="96"/>
    </row>
    <row r="77" spans="1:7">
      <c r="A77" s="96"/>
      <c r="B77" s="96"/>
      <c r="C77" s="96"/>
      <c r="D77" s="96"/>
      <c r="E77" s="96"/>
    </row>
    <row r="78" spans="1:7">
      <c r="A78" s="96"/>
      <c r="B78" s="96"/>
      <c r="C78" s="96"/>
      <c r="D78" s="96"/>
      <c r="E78" s="96"/>
    </row>
    <row r="79" spans="1:7">
      <c r="A79" s="96"/>
      <c r="B79" s="96"/>
      <c r="C79" s="96"/>
      <c r="D79" s="96"/>
      <c r="E79" s="96"/>
    </row>
    <row r="82" spans="1:8">
      <c r="A82" s="353" t="s">
        <v>199</v>
      </c>
      <c r="B82" s="110"/>
      <c r="C82" s="494" t="s">
        <v>198</v>
      </c>
      <c r="D82" s="494"/>
      <c r="E82" s="315"/>
      <c r="G82" s="315"/>
      <c r="H82" s="315"/>
    </row>
    <row r="83" spans="1:8">
      <c r="A83" s="352" t="str">
        <f>IF('Datos generales'!C30=""," ",'Datos generales'!C30)</f>
        <v xml:space="preserve"> </v>
      </c>
      <c r="B83" s="175"/>
      <c r="C83" s="496"/>
      <c r="D83" s="497"/>
      <c r="E83" s="498"/>
      <c r="F83" s="241"/>
    </row>
  </sheetData>
  <sheetProtection algorithmName="SHA-512" hashValue="XY+5L4m16x6SWA7AVUQSKVpsUBrIQfAXdSxJg/9nodfps5yiOvtU5zgShjkNKD51NVk2l1NKt+0ldfcLZxqM2g==" saltValue="BXTouZ2Nrbdwc0BOmG0sGg==" spinCount="100000" sheet="1" objects="1" scenarios="1"/>
  <dataConsolidate/>
  <mergeCells count="17">
    <mergeCell ref="A7:E7"/>
    <mergeCell ref="A57:E57"/>
    <mergeCell ref="A58:E58"/>
    <mergeCell ref="A65:C65"/>
    <mergeCell ref="A8:D8"/>
    <mergeCell ref="A32:C32"/>
    <mergeCell ref="A33:C33"/>
    <mergeCell ref="D44:E45"/>
    <mergeCell ref="A11:E11"/>
    <mergeCell ref="A9:E9"/>
    <mergeCell ref="B27:D27"/>
    <mergeCell ref="A42:A43"/>
    <mergeCell ref="C23:E23"/>
    <mergeCell ref="A23:B23"/>
    <mergeCell ref="C82:D82"/>
    <mergeCell ref="C74:E74"/>
    <mergeCell ref="C83:E83"/>
  </mergeCells>
  <conditionalFormatting sqref="E33">
    <cfRule type="cellIs" dxfId="5" priority="2" operator="greaterThan">
      <formula>$E$32</formula>
    </cfRule>
  </conditionalFormatting>
  <dataValidations count="5">
    <dataValidation type="whole" allowBlank="1" showInputMessage="1" showErrorMessage="1" sqref="C67">
      <formula1>0</formula1>
      <formula2>140</formula2>
    </dataValidation>
    <dataValidation type="decimal" errorStyle="warning" operator="lessThanOrEqual" allowBlank="1" showInputMessage="1" showErrorMessage="1" error="La cantidad excede lo permitido" sqref="E33">
      <formula1>E32</formula1>
    </dataValidation>
    <dataValidation type="whole" operator="lessThanOrEqual" allowBlank="1" showInputMessage="1" showErrorMessage="1" error="La cantidad consignada excede el máximo permitido" sqref="E61">
      <formula1>C61</formula1>
    </dataValidation>
    <dataValidation type="whole" allowBlank="1" showInputMessage="1" showErrorMessage="1" sqref="C16">
      <formula1>0</formula1>
      <formula2>2</formula2>
    </dataValidation>
    <dataValidation type="whole" allowBlank="1" showInputMessage="1" showErrorMessage="1" sqref="C18:C19">
      <formula1>0</formula1>
      <formula2>1</formula2>
    </dataValidation>
  </dataValidations>
  <pageMargins left="0.7" right="0.7" top="0.75" bottom="0.75" header="0.3" footer="0.3"/>
  <pageSetup paperSize="9" scale="78" fitToHeight="0" orientation="portrait" r:id="rId1"/>
  <headerFooter>
    <oddFooter>&amp;C&amp;A: &amp;P/&amp;N</oddFooter>
  </headerFooter>
  <colBreaks count="1" manualBreakCount="1">
    <brk id="4" max="1048575" man="1"/>
  </colBreaks>
  <ignoredErrors>
    <ignoredError sqref="A83" unlockedFormula="1"/>
  </ignoredErrors>
  <drawing r:id="rId2"/>
  <extLst>
    <ext xmlns:x14="http://schemas.microsoft.com/office/spreadsheetml/2009/9/main" uri="{78C0D931-6437-407d-A8EE-F0AAD7539E65}">
      <x14:conditionalFormattings>
        <x14:conditionalFormatting xmlns:xm="http://schemas.microsoft.com/office/excel/2006/main">
          <x14:cfRule type="cellIs" priority="1" operator="notEqual" id="{F95935FD-B6D2-4427-A39B-DF05322AD0B4}">
            <xm:f>'Datos generales'!$B$65</xm:f>
            <x14:dxf>
              <fill>
                <patternFill>
                  <bgColor rgb="FFFF6D6D"/>
                </patternFill>
              </fill>
            </x14:dxf>
          </x14:cfRule>
          <xm:sqref>C44</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14:formula1>
            <xm:f>'Hoja interna'!$A$69:$A$78</xm:f>
          </x14:formula1>
          <xm:sqref>B14 B18:B19 B16 B36:B39</xm:sqref>
        </x14:dataValidation>
        <x14:dataValidation type="whole" operator="notEqual" allowBlank="1" showInputMessage="1" showErrorMessage="1" error="El número total de estudiantes no coincide con el número de estudiantes previsto en los Datos Generales">
          <x14:formula1>
            <xm:f>'Datos generales'!B65</xm:f>
          </x14:formula1>
          <xm:sqref>C44</xm:sqref>
        </x14:dataValidation>
        <x14:dataValidation type="decimal" operator="lessThanOrEqual" allowBlank="1" showInputMessage="1" showErrorMessage="1" error="El número de horas excede el límite fijado para el curso">
          <x14:formula1>
            <xm:f>'Hoja interna'!C87</xm:f>
          </x14:formula1>
          <xm:sqref>B67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rgb="FFFF9621"/>
    <pageSetUpPr fitToPage="1"/>
  </sheetPr>
  <dimension ref="A7:O50"/>
  <sheetViews>
    <sheetView showGridLines="0" zoomScaleNormal="100" workbookViewId="0">
      <selection activeCell="A18" sqref="A18:C18"/>
    </sheetView>
  </sheetViews>
  <sheetFormatPr baseColWidth="10" defaultColWidth="11.453125" defaultRowHeight="14.5"/>
  <cols>
    <col min="1" max="1" width="3.54296875" style="55" customWidth="1"/>
    <col min="2" max="2" width="46.54296875" style="306" customWidth="1"/>
    <col min="3" max="3" width="8.453125" style="306" customWidth="1"/>
    <col min="4" max="4" width="14" style="306" customWidth="1"/>
    <col min="5" max="5" width="15" style="306" customWidth="1"/>
    <col min="6" max="6" width="15.54296875" style="306" customWidth="1"/>
    <col min="7" max="7" width="8.1796875" style="306" customWidth="1"/>
    <col min="8" max="15" width="8.1796875" style="55" customWidth="1"/>
    <col min="16" max="16384" width="11.453125" style="55"/>
  </cols>
  <sheetData>
    <row r="7" spans="1:15" ht="18.5">
      <c r="A7" s="411" t="s">
        <v>47</v>
      </c>
      <c r="B7" s="411"/>
      <c r="C7" s="411"/>
      <c r="D7" s="411"/>
      <c r="E7" s="411"/>
      <c r="F7" s="411"/>
      <c r="G7" s="123"/>
      <c r="H7" s="123"/>
      <c r="I7" s="123"/>
      <c r="J7" s="123"/>
      <c r="K7" s="123"/>
      <c r="L7" s="123"/>
      <c r="M7" s="123"/>
      <c r="N7" s="123"/>
    </row>
    <row r="8" spans="1:15" ht="14.5" customHeight="1">
      <c r="A8" s="544" t="str">
        <f>IF('Datos generales'!C15="","",'Datos generales'!C15&amp;" en " &amp;'Datos generales'!C16)</f>
        <v/>
      </c>
      <c r="B8" s="544"/>
      <c r="C8" s="544"/>
      <c r="D8" s="544"/>
      <c r="E8" s="544"/>
      <c r="F8" s="544"/>
      <c r="G8" s="123"/>
      <c r="H8" s="123"/>
      <c r="I8" s="123"/>
      <c r="J8" s="123"/>
      <c r="K8" s="123"/>
      <c r="L8" s="123"/>
      <c r="M8" s="123"/>
      <c r="N8" s="123"/>
    </row>
    <row r="10" spans="1:15" ht="18.5">
      <c r="A10" s="545" t="s">
        <v>44</v>
      </c>
      <c r="B10" s="545"/>
      <c r="C10" s="545"/>
      <c r="D10" s="545"/>
      <c r="E10" s="545"/>
      <c r="F10" s="545"/>
      <c r="G10" s="124"/>
      <c r="H10" s="124"/>
      <c r="I10" s="124"/>
      <c r="J10" s="124"/>
      <c r="K10" s="124"/>
      <c r="L10" s="124"/>
      <c r="M10" s="124"/>
      <c r="N10" s="124"/>
      <c r="O10" s="125"/>
    </row>
    <row r="12" spans="1:15" ht="30.65" customHeight="1">
      <c r="A12" s="515" t="s">
        <v>134</v>
      </c>
      <c r="B12" s="516"/>
      <c r="C12" s="516"/>
      <c r="D12" s="516"/>
      <c r="E12" s="516"/>
      <c r="F12" s="517"/>
    </row>
    <row r="13" spans="1:15" s="113" customFormat="1" ht="125.5" customHeight="1">
      <c r="A13" s="523"/>
      <c r="B13" s="524"/>
      <c r="C13" s="524"/>
      <c r="D13" s="524"/>
      <c r="E13" s="524"/>
      <c r="F13" s="525"/>
      <c r="G13" s="116"/>
    </row>
    <row r="14" spans="1:15" s="113" customFormat="1" ht="15.5">
      <c r="A14" s="114"/>
      <c r="B14" s="115"/>
      <c r="C14" s="115"/>
      <c r="D14" s="115"/>
      <c r="E14" s="115"/>
      <c r="F14" s="116"/>
      <c r="G14" s="116"/>
    </row>
    <row r="15" spans="1:15" s="113" customFormat="1" ht="15.5">
      <c r="A15" s="114"/>
      <c r="B15" s="115"/>
      <c r="C15" s="115"/>
      <c r="D15" s="115"/>
      <c r="E15" s="115"/>
      <c r="F15" s="116"/>
      <c r="G15" s="116"/>
    </row>
    <row r="16" spans="1:15" ht="30.65" customHeight="1">
      <c r="A16" s="515" t="s">
        <v>185</v>
      </c>
      <c r="B16" s="546"/>
      <c r="C16" s="546"/>
      <c r="D16" s="546"/>
      <c r="E16" s="546"/>
      <c r="F16" s="547"/>
    </row>
    <row r="17" spans="1:13" ht="16" customHeight="1">
      <c r="A17" s="117"/>
      <c r="B17" s="115"/>
      <c r="C17" s="115"/>
      <c r="D17" s="115"/>
      <c r="E17" s="115"/>
    </row>
    <row r="18" spans="1:13" s="127" customFormat="1" ht="64.5" customHeight="1">
      <c r="A18" s="537" t="s">
        <v>340</v>
      </c>
      <c r="B18" s="538"/>
      <c r="C18" s="539"/>
      <c r="D18" s="118" t="s">
        <v>37</v>
      </c>
      <c r="E18" s="118" t="s">
        <v>38</v>
      </c>
      <c r="F18" s="118" t="s">
        <v>315</v>
      </c>
      <c r="G18" s="126"/>
    </row>
    <row r="19" spans="1:13">
      <c r="A19" s="535">
        <v>1</v>
      </c>
      <c r="B19" s="540"/>
      <c r="C19" s="541"/>
      <c r="D19" s="26"/>
      <c r="E19" s="26"/>
      <c r="F19" s="50">
        <f>(D19*7.5)</f>
        <v>0</v>
      </c>
      <c r="G19" s="238"/>
      <c r="H19" s="238"/>
      <c r="I19" s="238"/>
      <c r="J19" s="238"/>
      <c r="K19" s="238"/>
      <c r="L19" s="238"/>
      <c r="M19" s="238"/>
    </row>
    <row r="20" spans="1:13">
      <c r="A20" s="536"/>
      <c r="B20" s="542"/>
      <c r="C20" s="543"/>
      <c r="D20" s="26"/>
      <c r="E20" s="26"/>
      <c r="F20" s="50">
        <f t="shared" ref="F20:F30" si="0">(D20*7.5)</f>
        <v>0</v>
      </c>
      <c r="G20" s="238"/>
      <c r="H20" s="238"/>
      <c r="I20" s="238"/>
      <c r="J20" s="238"/>
      <c r="K20" s="238"/>
      <c r="L20" s="238"/>
      <c r="M20" s="238"/>
    </row>
    <row r="21" spans="1:13">
      <c r="A21" s="535">
        <v>2</v>
      </c>
      <c r="B21" s="540"/>
      <c r="C21" s="541"/>
      <c r="D21" s="26"/>
      <c r="E21" s="26"/>
      <c r="F21" s="50">
        <f t="shared" si="0"/>
        <v>0</v>
      </c>
      <c r="G21" s="238"/>
      <c r="H21" s="238"/>
      <c r="I21" s="238"/>
      <c r="J21" s="238"/>
      <c r="K21" s="238"/>
      <c r="L21" s="238"/>
      <c r="M21" s="238"/>
    </row>
    <row r="22" spans="1:13">
      <c r="A22" s="536"/>
      <c r="B22" s="542"/>
      <c r="C22" s="543"/>
      <c r="D22" s="26"/>
      <c r="E22" s="26"/>
      <c r="F22" s="50">
        <f>(D22*7.5)</f>
        <v>0</v>
      </c>
      <c r="G22" s="238"/>
      <c r="H22" s="238"/>
      <c r="I22" s="238"/>
      <c r="J22" s="238"/>
      <c r="K22" s="238"/>
      <c r="L22" s="238"/>
      <c r="M22" s="238"/>
    </row>
    <row r="23" spans="1:13">
      <c r="A23" s="535">
        <v>3</v>
      </c>
      <c r="B23" s="540"/>
      <c r="C23" s="541"/>
      <c r="D23" s="26"/>
      <c r="E23" s="26"/>
      <c r="F23" s="50">
        <f>(D23*7.5)</f>
        <v>0</v>
      </c>
      <c r="G23" s="238"/>
      <c r="H23" s="238"/>
      <c r="I23" s="238"/>
      <c r="J23" s="238"/>
      <c r="K23" s="238"/>
      <c r="L23" s="238"/>
      <c r="M23" s="238"/>
    </row>
    <row r="24" spans="1:13">
      <c r="A24" s="536"/>
      <c r="B24" s="542"/>
      <c r="C24" s="543"/>
      <c r="D24" s="26"/>
      <c r="E24" s="26"/>
      <c r="F24" s="50">
        <f t="shared" si="0"/>
        <v>0</v>
      </c>
      <c r="G24" s="238"/>
      <c r="H24" s="238"/>
      <c r="I24" s="238"/>
      <c r="J24" s="238"/>
      <c r="K24" s="238"/>
      <c r="L24" s="238"/>
      <c r="M24" s="238"/>
    </row>
    <row r="25" spans="1:13">
      <c r="A25" s="535">
        <v>4</v>
      </c>
      <c r="B25" s="540"/>
      <c r="C25" s="541"/>
      <c r="D25" s="26"/>
      <c r="E25" s="26"/>
      <c r="F25" s="50">
        <f t="shared" si="0"/>
        <v>0</v>
      </c>
      <c r="G25" s="238"/>
      <c r="H25" s="238"/>
      <c r="I25" s="238"/>
      <c r="J25" s="238"/>
      <c r="K25" s="238"/>
      <c r="L25" s="238"/>
      <c r="M25" s="238"/>
    </row>
    <row r="26" spans="1:13">
      <c r="A26" s="536"/>
      <c r="B26" s="542"/>
      <c r="C26" s="543"/>
      <c r="D26" s="26"/>
      <c r="E26" s="26"/>
      <c r="F26" s="50">
        <f t="shared" si="0"/>
        <v>0</v>
      </c>
      <c r="G26" s="238"/>
      <c r="H26" s="238"/>
      <c r="I26" s="238"/>
      <c r="J26" s="238"/>
      <c r="K26" s="238"/>
      <c r="L26" s="238"/>
      <c r="M26" s="238"/>
    </row>
    <row r="27" spans="1:13">
      <c r="A27" s="535">
        <v>5</v>
      </c>
      <c r="B27" s="540"/>
      <c r="C27" s="541"/>
      <c r="D27" s="26"/>
      <c r="E27" s="26"/>
      <c r="F27" s="50">
        <f t="shared" si="0"/>
        <v>0</v>
      </c>
      <c r="G27" s="238"/>
      <c r="H27" s="238"/>
      <c r="I27" s="238"/>
      <c r="J27" s="238"/>
      <c r="K27" s="238"/>
      <c r="L27" s="238"/>
      <c r="M27" s="238"/>
    </row>
    <row r="28" spans="1:13">
      <c r="A28" s="536"/>
      <c r="B28" s="542"/>
      <c r="C28" s="543"/>
      <c r="D28" s="26"/>
      <c r="E28" s="26"/>
      <c r="F28" s="50">
        <f t="shared" si="0"/>
        <v>0</v>
      </c>
      <c r="G28" s="238"/>
      <c r="H28" s="238"/>
      <c r="I28" s="238"/>
      <c r="J28" s="238"/>
      <c r="K28" s="238"/>
      <c r="L28" s="238"/>
      <c r="M28" s="238"/>
    </row>
    <row r="29" spans="1:13">
      <c r="A29" s="535">
        <v>6</v>
      </c>
      <c r="B29" s="540"/>
      <c r="C29" s="541"/>
      <c r="D29" s="26"/>
      <c r="E29" s="26"/>
      <c r="F29" s="50">
        <f t="shared" si="0"/>
        <v>0</v>
      </c>
      <c r="G29" s="238"/>
      <c r="H29" s="238"/>
      <c r="I29" s="238"/>
      <c r="J29" s="238"/>
      <c r="K29" s="238"/>
      <c r="L29" s="238"/>
      <c r="M29" s="238"/>
    </row>
    <row r="30" spans="1:13">
      <c r="A30" s="536"/>
      <c r="B30" s="542"/>
      <c r="C30" s="543"/>
      <c r="D30" s="26"/>
      <c r="E30" s="26"/>
      <c r="F30" s="50">
        <f t="shared" si="0"/>
        <v>0</v>
      </c>
      <c r="G30" s="55"/>
    </row>
    <row r="31" spans="1:13" ht="28.5" customHeight="1">
      <c r="A31" s="309"/>
      <c r="B31" s="521" t="s">
        <v>323</v>
      </c>
      <c r="C31" s="522"/>
      <c r="D31" s="319">
        <f>SUM(D19:D30)</f>
        <v>0</v>
      </c>
      <c r="E31" s="336" t="s">
        <v>324</v>
      </c>
      <c r="F31" s="50">
        <f>SUM(F19:F30)</f>
        <v>0</v>
      </c>
      <c r="G31" s="55"/>
    </row>
    <row r="32" spans="1:13" ht="24" customHeight="1">
      <c r="A32" s="326">
        <v>7</v>
      </c>
      <c r="B32" s="526" t="s">
        <v>252</v>
      </c>
      <c r="C32" s="527"/>
      <c r="D32" s="319">
        <f>'Datos generales'!C52</f>
        <v>0</v>
      </c>
      <c r="E32" s="319" t="s">
        <v>39</v>
      </c>
      <c r="F32" s="327"/>
      <c r="G32" s="302"/>
    </row>
    <row r="33" spans="1:7" ht="16.5" customHeight="1">
      <c r="A33" s="326">
        <v>8</v>
      </c>
      <c r="B33" s="529" t="s">
        <v>321</v>
      </c>
      <c r="C33" s="530"/>
      <c r="D33" s="319">
        <f>'Datos generales'!C54</f>
        <v>0</v>
      </c>
      <c r="E33" s="319" t="s">
        <v>39</v>
      </c>
      <c r="F33" s="328"/>
      <c r="G33" s="113"/>
    </row>
    <row r="34" spans="1:7">
      <c r="A34" s="326">
        <v>9</v>
      </c>
      <c r="B34" s="526" t="s">
        <v>128</v>
      </c>
      <c r="C34" s="527"/>
      <c r="D34" s="319">
        <f>'Datos generales'!C55</f>
        <v>0</v>
      </c>
      <c r="E34" s="319" t="s">
        <v>39</v>
      </c>
      <c r="F34" s="328"/>
      <c r="G34" s="113"/>
    </row>
    <row r="35" spans="1:7">
      <c r="A35" s="119"/>
      <c r="C35" s="120"/>
      <c r="D35" s="122">
        <f>SUM(D31:D34)</f>
        <v>0</v>
      </c>
      <c r="E35" s="121"/>
      <c r="F35" s="328"/>
      <c r="G35" s="113"/>
    </row>
    <row r="36" spans="1:7" ht="29.25" customHeight="1" thickBot="1">
      <c r="A36" s="531" t="str">
        <f>IF(D35='Datos generales'!C50,"","El total de créditos no coincide con los ECTS totales consignados en la hoja de Datos generales")</f>
        <v/>
      </c>
      <c r="B36" s="531"/>
      <c r="C36" s="531"/>
      <c r="D36" s="528" t="str">
        <f>IF(D31='Datos generales'!C51,"","El total de créditos de docencia no coincide con los ECTS totales de Datos generales")</f>
        <v/>
      </c>
      <c r="E36" s="528"/>
      <c r="F36" s="528"/>
    </row>
    <row r="37" spans="1:7" s="112" customFormat="1" ht="108.75" customHeight="1" thickTop="1" thickBot="1">
      <c r="A37" s="532" t="s">
        <v>262</v>
      </c>
      <c r="B37" s="533"/>
      <c r="C37" s="533"/>
      <c r="D37" s="533"/>
      <c r="E37" s="533"/>
      <c r="F37" s="534"/>
      <c r="G37" s="116"/>
    </row>
    <row r="38" spans="1:7" ht="25" customHeight="1" thickTop="1">
      <c r="A38" s="128"/>
      <c r="B38" s="128"/>
      <c r="C38" s="128"/>
      <c r="D38" s="128"/>
      <c r="E38" s="128"/>
      <c r="F38" s="231"/>
    </row>
    <row r="39" spans="1:7" ht="30.65" customHeight="1">
      <c r="A39" s="515" t="s">
        <v>166</v>
      </c>
      <c r="B39" s="516"/>
      <c r="C39" s="516"/>
      <c r="D39" s="516"/>
      <c r="E39" s="516"/>
      <c r="F39" s="517"/>
    </row>
    <row r="40" spans="1:7" s="113" customFormat="1" ht="137.25" customHeight="1">
      <c r="A40" s="523"/>
      <c r="B40" s="524"/>
      <c r="C40" s="524"/>
      <c r="D40" s="524"/>
      <c r="E40" s="524"/>
      <c r="F40" s="525"/>
      <c r="G40" s="116"/>
    </row>
    <row r="41" spans="1:7" ht="25" customHeight="1"/>
    <row r="42" spans="1:7" ht="30" customHeight="1">
      <c r="A42" s="515" t="s">
        <v>330</v>
      </c>
      <c r="B42" s="516"/>
      <c r="C42" s="516"/>
      <c r="D42" s="516"/>
      <c r="E42" s="516"/>
      <c r="F42" s="517"/>
    </row>
    <row r="43" spans="1:7" ht="130" customHeight="1">
      <c r="A43" s="518"/>
      <c r="B43" s="519"/>
      <c r="C43" s="519"/>
      <c r="D43" s="519"/>
      <c r="E43" s="519"/>
      <c r="F43" s="520"/>
    </row>
    <row r="44" spans="1:7" ht="25" customHeight="1"/>
    <row r="45" spans="1:7" ht="29.5" customHeight="1">
      <c r="A45" s="515" t="s">
        <v>135</v>
      </c>
      <c r="B45" s="516"/>
      <c r="C45" s="516"/>
      <c r="D45" s="516"/>
      <c r="E45" s="516"/>
      <c r="F45" s="517"/>
    </row>
    <row r="46" spans="1:7" s="113" customFormat="1" ht="130" customHeight="1">
      <c r="A46" s="523"/>
      <c r="B46" s="524"/>
      <c r="C46" s="524"/>
      <c r="D46" s="524"/>
      <c r="E46" s="524"/>
      <c r="F46" s="525"/>
      <c r="G46" s="116"/>
    </row>
    <row r="47" spans="1:7" ht="25" customHeight="1"/>
    <row r="48" spans="1:7" ht="31" customHeight="1">
      <c r="A48" s="515" t="s">
        <v>136</v>
      </c>
      <c r="B48" s="516"/>
      <c r="C48" s="516"/>
      <c r="D48" s="516"/>
      <c r="E48" s="516"/>
      <c r="F48" s="517"/>
    </row>
    <row r="49" spans="1:6" ht="130" customHeight="1">
      <c r="A49" s="518"/>
      <c r="B49" s="519"/>
      <c r="C49" s="519"/>
      <c r="D49" s="519"/>
      <c r="E49" s="519"/>
      <c r="F49" s="520"/>
    </row>
    <row r="50" spans="1:6" ht="15.5">
      <c r="A50" s="513"/>
      <c r="B50" s="514"/>
      <c r="C50" s="514"/>
      <c r="D50" s="514"/>
      <c r="E50" s="514"/>
      <c r="F50" s="514"/>
    </row>
  </sheetData>
  <sheetProtection algorithmName="SHA-512" hashValue="Bil0JkYWYO3vCNfnxhFRVAxw5LSWn28VsnTN4K+CXyN2D321dKQ8pwsZiq+ULKmYsgqwMxI2XfbqZ/asxhlafw==" saltValue="BUy33jcZq/TaPBDfF5+GCA==" spinCount="100000" sheet="1" objects="1" scenarios="1"/>
  <dataConsolidate/>
  <mergeCells count="35">
    <mergeCell ref="A7:F7"/>
    <mergeCell ref="A8:F8"/>
    <mergeCell ref="A25:A26"/>
    <mergeCell ref="A27:A28"/>
    <mergeCell ref="B25:C26"/>
    <mergeCell ref="B27:C28"/>
    <mergeCell ref="A10:F10"/>
    <mergeCell ref="A12:F12"/>
    <mergeCell ref="A13:F13"/>
    <mergeCell ref="A16:F16"/>
    <mergeCell ref="A29:A30"/>
    <mergeCell ref="A18:C18"/>
    <mergeCell ref="B19:C20"/>
    <mergeCell ref="B21:C22"/>
    <mergeCell ref="A19:A20"/>
    <mergeCell ref="A21:A22"/>
    <mergeCell ref="A23:A24"/>
    <mergeCell ref="B23:C24"/>
    <mergeCell ref="B29:C30"/>
    <mergeCell ref="A50:F50"/>
    <mergeCell ref="A48:F48"/>
    <mergeCell ref="A49:F49"/>
    <mergeCell ref="B31:C31"/>
    <mergeCell ref="A45:F45"/>
    <mergeCell ref="A46:F46"/>
    <mergeCell ref="B32:C32"/>
    <mergeCell ref="A42:F42"/>
    <mergeCell ref="A43:F43"/>
    <mergeCell ref="D36:F36"/>
    <mergeCell ref="B33:C33"/>
    <mergeCell ref="A39:F39"/>
    <mergeCell ref="A40:F40"/>
    <mergeCell ref="B34:C34"/>
    <mergeCell ref="A36:C36"/>
    <mergeCell ref="A37:F37"/>
  </mergeCells>
  <printOptions horizontalCentered="1"/>
  <pageMargins left="0.31496062992125984" right="0.31496062992125984" top="0.74803149606299213" bottom="0.35433070866141736" header="0.31496062992125984" footer="0.31496062992125984"/>
  <pageSetup paperSize="9" scale="94" fitToHeight="0" orientation="portrait" r:id="rId1"/>
  <headerFooter>
    <oddFooter>&amp;C&amp;A: &amp;P/&amp;N</oddFooter>
  </headerFooter>
  <drawing r:id="rId2"/>
  <extLst>
    <ext xmlns:x14="http://schemas.microsoft.com/office/spreadsheetml/2009/9/main" uri="{78C0D931-6437-407d-A8EE-F0AAD7539E65}">
      <x14:conditionalFormattings>
        <x14:conditionalFormatting xmlns:xm="http://schemas.microsoft.com/office/excel/2006/main">
          <x14:cfRule type="cellIs" priority="1" operator="notEqual" id="{3FDBDCD6-DC6B-41A5-88AF-C753B9D93EF6}">
            <xm:f>'Datos generales'!$C$50</xm:f>
            <x14:dxf>
              <fill>
                <patternFill>
                  <bgColor rgb="FFFF6969"/>
                </patternFill>
              </fill>
            </x14:dxf>
          </x14:cfRule>
          <xm:sqref>D35</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'Hoja interna'!$G$32:$G$34</xm:f>
          </x14:formula1>
          <xm:sqref>E19:E30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tabColor rgb="FFFF9621"/>
    <pageSetUpPr fitToPage="1"/>
  </sheetPr>
  <dimension ref="A7:H126"/>
  <sheetViews>
    <sheetView showGridLines="0" zoomScaleNormal="100" workbookViewId="0">
      <selection activeCell="I126" sqref="I126"/>
    </sheetView>
  </sheetViews>
  <sheetFormatPr baseColWidth="10" defaultColWidth="11.453125" defaultRowHeight="14.5"/>
  <cols>
    <col min="1" max="1" width="3.81640625" style="306" customWidth="1"/>
    <col min="2" max="2" width="19.54296875" style="112" customWidth="1"/>
    <col min="3" max="3" width="19.26953125" style="112" customWidth="1"/>
    <col min="4" max="4" width="16.54296875" style="112" customWidth="1"/>
    <col min="5" max="5" width="21.26953125" style="306" customWidth="1"/>
    <col min="6" max="6" width="16.26953125" style="112" customWidth="1"/>
    <col min="7" max="7" width="18.81640625" style="55" bestFit="1" customWidth="1"/>
    <col min="8" max="8" width="16.453125" style="55" customWidth="1"/>
    <col min="9" max="16384" width="11.453125" style="55"/>
  </cols>
  <sheetData>
    <row r="7" spans="1:8" ht="18.5">
      <c r="B7" s="411" t="s">
        <v>47</v>
      </c>
      <c r="C7" s="411"/>
      <c r="D7" s="411"/>
      <c r="E7" s="411"/>
      <c r="F7" s="411"/>
      <c r="G7" s="411"/>
    </row>
    <row r="8" spans="1:8" ht="14.5" customHeight="1">
      <c r="B8" s="502" t="str">
        <f>IF('Datos generales'!C15="","",'Datos generales'!C15&amp;" en " &amp; 'Datos generales'!C16)</f>
        <v/>
      </c>
      <c r="C8" s="502"/>
      <c r="D8" s="502"/>
      <c r="E8" s="502"/>
      <c r="F8" s="502"/>
      <c r="G8" s="123"/>
    </row>
    <row r="10" spans="1:8" ht="18.75" customHeight="1">
      <c r="A10" s="545" t="s">
        <v>35</v>
      </c>
      <c r="B10" s="545"/>
      <c r="C10" s="545"/>
      <c r="D10" s="545"/>
      <c r="E10" s="545"/>
      <c r="F10" s="545"/>
      <c r="G10" s="545"/>
    </row>
    <row r="11" spans="1:8" ht="48" customHeight="1">
      <c r="A11" s="553" t="s">
        <v>331</v>
      </c>
      <c r="B11" s="553"/>
      <c r="C11" s="553"/>
      <c r="D11" s="553"/>
      <c r="E11" s="553"/>
      <c r="F11" s="553"/>
      <c r="G11" s="553"/>
    </row>
    <row r="12" spans="1:8" s="113" customFormat="1">
      <c r="A12" s="116"/>
      <c r="B12" s="242"/>
      <c r="C12" s="242"/>
      <c r="D12" s="242"/>
      <c r="E12" s="243"/>
      <c r="F12" s="242"/>
    </row>
    <row r="13" spans="1:8" s="246" customFormat="1" ht="29.25" customHeight="1">
      <c r="A13" s="554" t="s">
        <v>173</v>
      </c>
      <c r="B13" s="244" t="s">
        <v>29</v>
      </c>
      <c r="C13" s="244" t="s">
        <v>30</v>
      </c>
      <c r="D13" s="244" t="s">
        <v>28</v>
      </c>
      <c r="E13" s="245" t="s">
        <v>31</v>
      </c>
      <c r="F13" s="554" t="s">
        <v>126</v>
      </c>
      <c r="G13" s="556" t="s">
        <v>318</v>
      </c>
    </row>
    <row r="14" spans="1:8" s="246" customFormat="1" ht="29.25" customHeight="1">
      <c r="A14" s="555"/>
      <c r="B14" s="558" t="s">
        <v>124</v>
      </c>
      <c r="C14" s="558"/>
      <c r="D14" s="558"/>
      <c r="E14" s="354" t="s">
        <v>317</v>
      </c>
      <c r="F14" s="555"/>
      <c r="G14" s="557"/>
    </row>
    <row r="15" spans="1:8" s="246" customFormat="1" ht="17.25" customHeight="1">
      <c r="A15" s="247">
        <v>1</v>
      </c>
      <c r="B15" s="19"/>
      <c r="C15" s="19"/>
      <c r="D15" s="19"/>
      <c r="E15" s="19"/>
      <c r="F15" s="20"/>
      <c r="G15" s="305"/>
      <c r="H15" s="235" t="str">
        <f>IF(AND(F15="",G15=""),"",IF(AND(F15&lt;&gt;"",G15&lt;&gt;""),""," - Si incluye horas debe indicar vinculación, y viceversa."))</f>
        <v/>
      </c>
    </row>
    <row r="16" spans="1:8" s="246" customFormat="1" ht="17.25" customHeight="1">
      <c r="A16" s="247">
        <v>2</v>
      </c>
      <c r="B16" s="19"/>
      <c r="C16" s="19"/>
      <c r="D16" s="19"/>
      <c r="E16" s="19"/>
      <c r="F16" s="20"/>
      <c r="G16" s="305"/>
      <c r="H16" s="235" t="str">
        <f t="shared" ref="H16:H114" si="0">IF(AND(F16="",G16=""),"",IF(AND(F16&lt;&gt;"",G16&lt;&gt;""),""," - Si incluye horas debe indicar vinculación, y viceversa."))</f>
        <v/>
      </c>
    </row>
    <row r="17" spans="1:8" s="246" customFormat="1" ht="17.25" customHeight="1">
      <c r="A17" s="247">
        <v>3</v>
      </c>
      <c r="B17" s="19"/>
      <c r="C17" s="19"/>
      <c r="D17" s="19"/>
      <c r="E17" s="19"/>
      <c r="F17" s="20"/>
      <c r="G17" s="305"/>
      <c r="H17" s="235" t="str">
        <f t="shared" si="0"/>
        <v/>
      </c>
    </row>
    <row r="18" spans="1:8" s="246" customFormat="1" ht="17.25" customHeight="1">
      <c r="A18" s="247">
        <v>4</v>
      </c>
      <c r="B18" s="19"/>
      <c r="C18" s="19"/>
      <c r="D18" s="19"/>
      <c r="E18" s="19"/>
      <c r="F18" s="20"/>
      <c r="G18" s="305"/>
      <c r="H18" s="235" t="str">
        <f t="shared" si="0"/>
        <v/>
      </c>
    </row>
    <row r="19" spans="1:8" s="246" customFormat="1" ht="17.25" customHeight="1">
      <c r="A19" s="247">
        <v>5</v>
      </c>
      <c r="B19" s="19"/>
      <c r="C19" s="19"/>
      <c r="D19" s="19"/>
      <c r="E19" s="19"/>
      <c r="F19" s="20"/>
      <c r="G19" s="305"/>
      <c r="H19" s="235" t="str">
        <f t="shared" si="0"/>
        <v/>
      </c>
    </row>
    <row r="20" spans="1:8" s="246" customFormat="1" ht="17.25" customHeight="1">
      <c r="A20" s="247">
        <v>6</v>
      </c>
      <c r="B20" s="19"/>
      <c r="C20" s="19"/>
      <c r="D20" s="19"/>
      <c r="E20" s="19"/>
      <c r="F20" s="20"/>
      <c r="G20" s="305"/>
      <c r="H20" s="235" t="str">
        <f t="shared" si="0"/>
        <v/>
      </c>
    </row>
    <row r="21" spans="1:8" s="246" customFormat="1" ht="17.25" customHeight="1">
      <c r="A21" s="247">
        <v>7</v>
      </c>
      <c r="B21" s="19"/>
      <c r="C21" s="19"/>
      <c r="D21" s="19"/>
      <c r="E21" s="19"/>
      <c r="F21" s="20"/>
      <c r="G21" s="305"/>
      <c r="H21" s="235" t="str">
        <f t="shared" si="0"/>
        <v/>
      </c>
    </row>
    <row r="22" spans="1:8" s="246" customFormat="1" ht="17.25" customHeight="1">
      <c r="A22" s="247">
        <v>8</v>
      </c>
      <c r="B22" s="19"/>
      <c r="C22" s="19"/>
      <c r="D22" s="19"/>
      <c r="E22" s="19"/>
      <c r="F22" s="20"/>
      <c r="G22" s="305"/>
      <c r="H22" s="235" t="str">
        <f t="shared" si="0"/>
        <v/>
      </c>
    </row>
    <row r="23" spans="1:8" s="246" customFormat="1" ht="17.25" customHeight="1">
      <c r="A23" s="247">
        <v>9</v>
      </c>
      <c r="B23" s="19"/>
      <c r="C23" s="19"/>
      <c r="D23" s="19"/>
      <c r="E23" s="19"/>
      <c r="F23" s="20"/>
      <c r="G23" s="305"/>
      <c r="H23" s="235" t="str">
        <f t="shared" si="0"/>
        <v/>
      </c>
    </row>
    <row r="24" spans="1:8" s="246" customFormat="1" ht="17.25" customHeight="1">
      <c r="A24" s="247">
        <v>10</v>
      </c>
      <c r="B24" s="19"/>
      <c r="C24" s="19"/>
      <c r="D24" s="19"/>
      <c r="E24" s="19"/>
      <c r="F24" s="20"/>
      <c r="G24" s="305"/>
      <c r="H24" s="235" t="str">
        <f t="shared" si="0"/>
        <v/>
      </c>
    </row>
    <row r="25" spans="1:8" s="246" customFormat="1" ht="17.25" customHeight="1">
      <c r="A25" s="247">
        <v>11</v>
      </c>
      <c r="B25" s="19"/>
      <c r="C25" s="19"/>
      <c r="D25" s="19"/>
      <c r="E25" s="19"/>
      <c r="F25" s="20"/>
      <c r="G25" s="305"/>
      <c r="H25" s="235" t="str">
        <f t="shared" si="0"/>
        <v/>
      </c>
    </row>
    <row r="26" spans="1:8" s="246" customFormat="1" ht="17.25" customHeight="1">
      <c r="A26" s="247">
        <v>12</v>
      </c>
      <c r="B26" s="19"/>
      <c r="C26" s="19"/>
      <c r="D26" s="19"/>
      <c r="E26" s="19"/>
      <c r="F26" s="20"/>
      <c r="G26" s="305"/>
      <c r="H26" s="235" t="str">
        <f t="shared" si="0"/>
        <v/>
      </c>
    </row>
    <row r="27" spans="1:8" s="246" customFormat="1" ht="17.25" customHeight="1">
      <c r="A27" s="247">
        <v>13</v>
      </c>
      <c r="B27" s="19"/>
      <c r="C27" s="19"/>
      <c r="D27" s="19"/>
      <c r="E27" s="19"/>
      <c r="F27" s="20"/>
      <c r="G27" s="305"/>
      <c r="H27" s="235" t="str">
        <f t="shared" si="0"/>
        <v/>
      </c>
    </row>
    <row r="28" spans="1:8" s="246" customFormat="1" ht="17.25" customHeight="1">
      <c r="A28" s="247">
        <v>14</v>
      </c>
      <c r="B28" s="19"/>
      <c r="C28" s="19"/>
      <c r="D28" s="19"/>
      <c r="E28" s="19"/>
      <c r="F28" s="20"/>
      <c r="G28" s="305"/>
      <c r="H28" s="235" t="str">
        <f t="shared" si="0"/>
        <v/>
      </c>
    </row>
    <row r="29" spans="1:8" s="246" customFormat="1" ht="17.25" customHeight="1">
      <c r="A29" s="247">
        <v>15</v>
      </c>
      <c r="B29" s="19"/>
      <c r="C29" s="19"/>
      <c r="D29" s="19"/>
      <c r="E29" s="19"/>
      <c r="F29" s="20"/>
      <c r="G29" s="305"/>
      <c r="H29" s="235" t="str">
        <f t="shared" si="0"/>
        <v/>
      </c>
    </row>
    <row r="30" spans="1:8" s="246" customFormat="1" ht="17.25" customHeight="1">
      <c r="A30" s="247">
        <v>16</v>
      </c>
      <c r="B30" s="19"/>
      <c r="C30" s="19"/>
      <c r="D30" s="19"/>
      <c r="E30" s="19"/>
      <c r="F30" s="20"/>
      <c r="G30" s="305"/>
      <c r="H30" s="235" t="str">
        <f t="shared" si="0"/>
        <v/>
      </c>
    </row>
    <row r="31" spans="1:8" s="246" customFormat="1" ht="17.25" customHeight="1">
      <c r="A31" s="247">
        <v>17</v>
      </c>
      <c r="B31" s="19"/>
      <c r="C31" s="19"/>
      <c r="D31" s="19"/>
      <c r="E31" s="19"/>
      <c r="F31" s="20"/>
      <c r="G31" s="305"/>
      <c r="H31" s="235" t="str">
        <f t="shared" si="0"/>
        <v/>
      </c>
    </row>
    <row r="32" spans="1:8" s="246" customFormat="1" ht="17.25" customHeight="1">
      <c r="A32" s="247">
        <v>18</v>
      </c>
      <c r="B32" s="19"/>
      <c r="C32" s="19"/>
      <c r="D32" s="19"/>
      <c r="E32" s="19"/>
      <c r="F32" s="20"/>
      <c r="G32" s="305"/>
      <c r="H32" s="235" t="str">
        <f t="shared" si="0"/>
        <v/>
      </c>
    </row>
    <row r="33" spans="1:8" s="246" customFormat="1" ht="17.25" customHeight="1">
      <c r="A33" s="247">
        <v>19</v>
      </c>
      <c r="B33" s="19"/>
      <c r="C33" s="19"/>
      <c r="D33" s="19"/>
      <c r="E33" s="19"/>
      <c r="F33" s="20"/>
      <c r="G33" s="305"/>
      <c r="H33" s="235" t="str">
        <f t="shared" si="0"/>
        <v/>
      </c>
    </row>
    <row r="34" spans="1:8" s="246" customFormat="1" ht="17.25" customHeight="1">
      <c r="A34" s="247">
        <v>20</v>
      </c>
      <c r="B34" s="19"/>
      <c r="C34" s="19"/>
      <c r="D34" s="19"/>
      <c r="E34" s="19"/>
      <c r="F34" s="20"/>
      <c r="G34" s="305"/>
      <c r="H34" s="235" t="str">
        <f t="shared" si="0"/>
        <v/>
      </c>
    </row>
    <row r="35" spans="1:8" s="246" customFormat="1" ht="17.25" customHeight="1">
      <c r="A35" s="247">
        <v>21</v>
      </c>
      <c r="B35" s="19"/>
      <c r="C35" s="19"/>
      <c r="D35" s="19"/>
      <c r="E35" s="19"/>
      <c r="F35" s="20"/>
      <c r="G35" s="305"/>
      <c r="H35" s="235" t="str">
        <f t="shared" si="0"/>
        <v/>
      </c>
    </row>
    <row r="36" spans="1:8" s="246" customFormat="1" ht="17.25" customHeight="1">
      <c r="A36" s="247">
        <v>22</v>
      </c>
      <c r="B36" s="19"/>
      <c r="C36" s="19"/>
      <c r="D36" s="19"/>
      <c r="E36" s="19"/>
      <c r="F36" s="20"/>
      <c r="G36" s="305"/>
      <c r="H36" s="235" t="str">
        <f t="shared" si="0"/>
        <v/>
      </c>
    </row>
    <row r="37" spans="1:8" s="246" customFormat="1" ht="17.25" customHeight="1">
      <c r="A37" s="247">
        <v>23</v>
      </c>
      <c r="B37" s="19"/>
      <c r="C37" s="19"/>
      <c r="D37" s="19"/>
      <c r="E37" s="19"/>
      <c r="F37" s="20"/>
      <c r="G37" s="305"/>
      <c r="H37" s="235" t="str">
        <f t="shared" si="0"/>
        <v/>
      </c>
    </row>
    <row r="38" spans="1:8" s="246" customFormat="1" ht="17.25" customHeight="1">
      <c r="A38" s="247">
        <v>24</v>
      </c>
      <c r="B38" s="19"/>
      <c r="C38" s="19"/>
      <c r="D38" s="19"/>
      <c r="E38" s="19"/>
      <c r="F38" s="20"/>
      <c r="G38" s="305"/>
      <c r="H38" s="235" t="str">
        <f t="shared" si="0"/>
        <v/>
      </c>
    </row>
    <row r="39" spans="1:8" s="246" customFormat="1" ht="17.25" customHeight="1">
      <c r="A39" s="247">
        <v>25</v>
      </c>
      <c r="B39" s="19"/>
      <c r="C39" s="19"/>
      <c r="D39" s="19"/>
      <c r="E39" s="19"/>
      <c r="F39" s="20"/>
      <c r="G39" s="305"/>
      <c r="H39" s="235" t="str">
        <f t="shared" si="0"/>
        <v/>
      </c>
    </row>
    <row r="40" spans="1:8" s="246" customFormat="1" ht="17.25" customHeight="1">
      <c r="A40" s="247">
        <v>26</v>
      </c>
      <c r="B40" s="19"/>
      <c r="C40" s="19"/>
      <c r="D40" s="19"/>
      <c r="E40" s="19"/>
      <c r="F40" s="20"/>
      <c r="G40" s="305"/>
      <c r="H40" s="235" t="str">
        <f t="shared" si="0"/>
        <v/>
      </c>
    </row>
    <row r="41" spans="1:8" s="246" customFormat="1" ht="17.25" customHeight="1">
      <c r="A41" s="247">
        <v>27</v>
      </c>
      <c r="B41" s="19"/>
      <c r="C41" s="19"/>
      <c r="D41" s="19"/>
      <c r="E41" s="19"/>
      <c r="F41" s="20"/>
      <c r="G41" s="305"/>
      <c r="H41" s="235" t="str">
        <f t="shared" si="0"/>
        <v/>
      </c>
    </row>
    <row r="42" spans="1:8" s="246" customFormat="1" ht="17.25" customHeight="1">
      <c r="A42" s="247">
        <v>28</v>
      </c>
      <c r="B42" s="19"/>
      <c r="C42" s="19"/>
      <c r="D42" s="19"/>
      <c r="E42" s="19"/>
      <c r="F42" s="20"/>
      <c r="G42" s="305"/>
      <c r="H42" s="235" t="str">
        <f t="shared" si="0"/>
        <v/>
      </c>
    </row>
    <row r="43" spans="1:8" s="246" customFormat="1" ht="17.25" customHeight="1">
      <c r="A43" s="247">
        <v>29</v>
      </c>
      <c r="B43" s="19"/>
      <c r="C43" s="19"/>
      <c r="D43" s="19"/>
      <c r="E43" s="19"/>
      <c r="F43" s="20"/>
      <c r="G43" s="305"/>
      <c r="H43" s="235" t="str">
        <f t="shared" si="0"/>
        <v/>
      </c>
    </row>
    <row r="44" spans="1:8" s="246" customFormat="1" ht="17.25" customHeight="1">
      <c r="A44" s="247">
        <v>30</v>
      </c>
      <c r="B44" s="19"/>
      <c r="C44" s="19"/>
      <c r="D44" s="19"/>
      <c r="E44" s="19"/>
      <c r="F44" s="20"/>
      <c r="G44" s="305"/>
      <c r="H44" s="235" t="str">
        <f t="shared" si="0"/>
        <v/>
      </c>
    </row>
    <row r="45" spans="1:8" s="246" customFormat="1" ht="17.25" customHeight="1">
      <c r="A45" s="247">
        <v>31</v>
      </c>
      <c r="B45" s="19"/>
      <c r="C45" s="19"/>
      <c r="D45" s="19"/>
      <c r="E45" s="19"/>
      <c r="F45" s="20"/>
      <c r="G45" s="305"/>
      <c r="H45" s="235" t="str">
        <f t="shared" si="0"/>
        <v/>
      </c>
    </row>
    <row r="46" spans="1:8" s="246" customFormat="1" ht="17.25" customHeight="1">
      <c r="A46" s="247">
        <v>32</v>
      </c>
      <c r="B46" s="19"/>
      <c r="C46" s="19"/>
      <c r="D46" s="19"/>
      <c r="E46" s="19"/>
      <c r="F46" s="20"/>
      <c r="G46" s="305"/>
      <c r="H46" s="235" t="str">
        <f t="shared" si="0"/>
        <v/>
      </c>
    </row>
    <row r="47" spans="1:8" s="246" customFormat="1" ht="17.25" customHeight="1">
      <c r="A47" s="247">
        <v>33</v>
      </c>
      <c r="B47" s="19"/>
      <c r="C47" s="19"/>
      <c r="D47" s="19"/>
      <c r="E47" s="19"/>
      <c r="F47" s="20"/>
      <c r="G47" s="305"/>
      <c r="H47" s="235" t="str">
        <f t="shared" si="0"/>
        <v/>
      </c>
    </row>
    <row r="48" spans="1:8" s="246" customFormat="1" ht="17.25" customHeight="1">
      <c r="A48" s="247">
        <v>34</v>
      </c>
      <c r="B48" s="19"/>
      <c r="C48" s="19"/>
      <c r="D48" s="19"/>
      <c r="E48" s="19"/>
      <c r="F48" s="20"/>
      <c r="G48" s="305"/>
      <c r="H48" s="235" t="str">
        <f t="shared" si="0"/>
        <v/>
      </c>
    </row>
    <row r="49" spans="1:8" s="246" customFormat="1" ht="17.25" customHeight="1">
      <c r="A49" s="247">
        <v>35</v>
      </c>
      <c r="B49" s="19"/>
      <c r="C49" s="19"/>
      <c r="D49" s="19"/>
      <c r="E49" s="19"/>
      <c r="F49" s="20"/>
      <c r="G49" s="305"/>
      <c r="H49" s="235" t="str">
        <f t="shared" si="0"/>
        <v/>
      </c>
    </row>
    <row r="50" spans="1:8" s="246" customFormat="1" ht="17.25" customHeight="1">
      <c r="A50" s="247">
        <v>36</v>
      </c>
      <c r="B50" s="19"/>
      <c r="C50" s="19"/>
      <c r="D50" s="19"/>
      <c r="E50" s="19"/>
      <c r="F50" s="20"/>
      <c r="G50" s="305"/>
      <c r="H50" s="235" t="str">
        <f t="shared" si="0"/>
        <v/>
      </c>
    </row>
    <row r="51" spans="1:8" s="246" customFormat="1" ht="17.25" customHeight="1">
      <c r="A51" s="247">
        <v>37</v>
      </c>
      <c r="B51" s="19"/>
      <c r="C51" s="19"/>
      <c r="D51" s="19"/>
      <c r="E51" s="19"/>
      <c r="F51" s="20"/>
      <c r="G51" s="305"/>
      <c r="H51" s="235" t="str">
        <f t="shared" si="0"/>
        <v/>
      </c>
    </row>
    <row r="52" spans="1:8" s="246" customFormat="1" ht="17.25" customHeight="1">
      <c r="A52" s="247">
        <v>38</v>
      </c>
      <c r="B52" s="19"/>
      <c r="C52" s="19"/>
      <c r="D52" s="19"/>
      <c r="E52" s="19"/>
      <c r="F52" s="20"/>
      <c r="G52" s="305"/>
      <c r="H52" s="235" t="str">
        <f t="shared" si="0"/>
        <v/>
      </c>
    </row>
    <row r="53" spans="1:8" s="246" customFormat="1" ht="17.25" customHeight="1">
      <c r="A53" s="247">
        <v>39</v>
      </c>
      <c r="B53" s="19"/>
      <c r="C53" s="19"/>
      <c r="D53" s="19"/>
      <c r="E53" s="19"/>
      <c r="F53" s="20"/>
      <c r="G53" s="305"/>
      <c r="H53" s="235" t="str">
        <f t="shared" si="0"/>
        <v/>
      </c>
    </row>
    <row r="54" spans="1:8" s="246" customFormat="1" ht="17.25" customHeight="1">
      <c r="A54" s="247">
        <v>40</v>
      </c>
      <c r="B54" s="19"/>
      <c r="C54" s="19"/>
      <c r="D54" s="19"/>
      <c r="E54" s="19"/>
      <c r="F54" s="20"/>
      <c r="G54" s="305"/>
      <c r="H54" s="235" t="str">
        <f t="shared" si="0"/>
        <v/>
      </c>
    </row>
    <row r="55" spans="1:8" s="246" customFormat="1" ht="17.25" customHeight="1">
      <c r="A55" s="247">
        <v>41</v>
      </c>
      <c r="B55" s="19"/>
      <c r="C55" s="19"/>
      <c r="D55" s="19"/>
      <c r="E55" s="19"/>
      <c r="F55" s="20"/>
      <c r="G55" s="305"/>
      <c r="H55" s="235" t="str">
        <f t="shared" si="0"/>
        <v/>
      </c>
    </row>
    <row r="56" spans="1:8" s="246" customFormat="1" ht="17.25" customHeight="1">
      <c r="A56" s="247">
        <v>42</v>
      </c>
      <c r="B56" s="19"/>
      <c r="C56" s="19"/>
      <c r="D56" s="19"/>
      <c r="E56" s="19"/>
      <c r="F56" s="20"/>
      <c r="G56" s="305"/>
      <c r="H56" s="235" t="str">
        <f t="shared" si="0"/>
        <v/>
      </c>
    </row>
    <row r="57" spans="1:8" s="246" customFormat="1" ht="17.25" customHeight="1">
      <c r="A57" s="247">
        <v>43</v>
      </c>
      <c r="B57" s="19"/>
      <c r="C57" s="19"/>
      <c r="D57" s="19"/>
      <c r="E57" s="19"/>
      <c r="F57" s="20"/>
      <c r="G57" s="305"/>
      <c r="H57" s="235" t="str">
        <f t="shared" si="0"/>
        <v/>
      </c>
    </row>
    <row r="58" spans="1:8" s="246" customFormat="1" ht="17.25" customHeight="1">
      <c r="A58" s="247">
        <v>44</v>
      </c>
      <c r="B58" s="19"/>
      <c r="C58" s="19"/>
      <c r="D58" s="19"/>
      <c r="E58" s="19"/>
      <c r="F58" s="20"/>
      <c r="G58" s="305"/>
      <c r="H58" s="235" t="str">
        <f t="shared" si="0"/>
        <v/>
      </c>
    </row>
    <row r="59" spans="1:8" s="246" customFormat="1" ht="17.25" customHeight="1">
      <c r="A59" s="247">
        <v>45</v>
      </c>
      <c r="B59" s="19"/>
      <c r="C59" s="19"/>
      <c r="D59" s="19"/>
      <c r="E59" s="19"/>
      <c r="F59" s="20"/>
      <c r="G59" s="305"/>
      <c r="H59" s="235" t="str">
        <f t="shared" si="0"/>
        <v/>
      </c>
    </row>
    <row r="60" spans="1:8" s="246" customFormat="1" ht="17.25" customHeight="1">
      <c r="A60" s="247">
        <v>46</v>
      </c>
      <c r="B60" s="19"/>
      <c r="C60" s="19"/>
      <c r="D60" s="19"/>
      <c r="E60" s="19"/>
      <c r="F60" s="20"/>
      <c r="G60" s="305"/>
      <c r="H60" s="235" t="str">
        <f t="shared" si="0"/>
        <v/>
      </c>
    </row>
    <row r="61" spans="1:8" s="246" customFormat="1" ht="17.25" customHeight="1">
      <c r="A61" s="247">
        <v>47</v>
      </c>
      <c r="B61" s="19"/>
      <c r="C61" s="19"/>
      <c r="D61" s="19"/>
      <c r="E61" s="19"/>
      <c r="F61" s="20"/>
      <c r="G61" s="305"/>
      <c r="H61" s="235" t="str">
        <f t="shared" si="0"/>
        <v/>
      </c>
    </row>
    <row r="62" spans="1:8" s="246" customFormat="1" ht="17.25" customHeight="1">
      <c r="A62" s="247">
        <v>48</v>
      </c>
      <c r="B62" s="19"/>
      <c r="C62" s="19"/>
      <c r="D62" s="19"/>
      <c r="E62" s="19"/>
      <c r="F62" s="20"/>
      <c r="G62" s="305"/>
      <c r="H62" s="235" t="str">
        <f t="shared" si="0"/>
        <v/>
      </c>
    </row>
    <row r="63" spans="1:8" s="246" customFormat="1" ht="17.25" customHeight="1">
      <c r="A63" s="247">
        <v>49</v>
      </c>
      <c r="B63" s="19"/>
      <c r="C63" s="19"/>
      <c r="D63" s="19"/>
      <c r="E63" s="19"/>
      <c r="F63" s="20"/>
      <c r="G63" s="305"/>
      <c r="H63" s="235" t="str">
        <f t="shared" si="0"/>
        <v/>
      </c>
    </row>
    <row r="64" spans="1:8" s="246" customFormat="1" ht="17.25" customHeight="1">
      <c r="A64" s="247">
        <v>50</v>
      </c>
      <c r="B64" s="19"/>
      <c r="C64" s="19"/>
      <c r="D64" s="19"/>
      <c r="E64" s="19"/>
      <c r="F64" s="20"/>
      <c r="G64" s="305"/>
      <c r="H64" s="235" t="str">
        <f t="shared" si="0"/>
        <v/>
      </c>
    </row>
    <row r="65" spans="1:8" s="246" customFormat="1" ht="17.25" customHeight="1">
      <c r="A65" s="247">
        <v>51</v>
      </c>
      <c r="B65" s="19"/>
      <c r="C65" s="19"/>
      <c r="D65" s="19"/>
      <c r="E65" s="19"/>
      <c r="F65" s="20"/>
      <c r="G65" s="305"/>
      <c r="H65" s="235" t="str">
        <f t="shared" si="0"/>
        <v/>
      </c>
    </row>
    <row r="66" spans="1:8" s="246" customFormat="1" ht="17.25" customHeight="1">
      <c r="A66" s="247">
        <v>52</v>
      </c>
      <c r="B66" s="19"/>
      <c r="C66" s="19"/>
      <c r="D66" s="19"/>
      <c r="E66" s="19"/>
      <c r="F66" s="20"/>
      <c r="G66" s="305"/>
      <c r="H66" s="235" t="str">
        <f t="shared" si="0"/>
        <v/>
      </c>
    </row>
    <row r="67" spans="1:8" s="246" customFormat="1" ht="17.25" customHeight="1">
      <c r="A67" s="247">
        <v>53</v>
      </c>
      <c r="B67" s="19"/>
      <c r="C67" s="19"/>
      <c r="D67" s="19"/>
      <c r="E67" s="19"/>
      <c r="F67" s="20"/>
      <c r="G67" s="305"/>
      <c r="H67" s="235" t="str">
        <f t="shared" si="0"/>
        <v/>
      </c>
    </row>
    <row r="68" spans="1:8" s="246" customFormat="1" ht="17.25" customHeight="1">
      <c r="A68" s="247">
        <v>54</v>
      </c>
      <c r="B68" s="19"/>
      <c r="C68" s="19"/>
      <c r="D68" s="19"/>
      <c r="E68" s="19"/>
      <c r="F68" s="20"/>
      <c r="G68" s="305"/>
      <c r="H68" s="235" t="str">
        <f t="shared" si="0"/>
        <v/>
      </c>
    </row>
    <row r="69" spans="1:8" s="246" customFormat="1" ht="17.25" customHeight="1">
      <c r="A69" s="247">
        <v>55</v>
      </c>
      <c r="B69" s="19"/>
      <c r="C69" s="19"/>
      <c r="D69" s="19"/>
      <c r="E69" s="19"/>
      <c r="F69" s="20"/>
      <c r="G69" s="305"/>
      <c r="H69" s="235" t="str">
        <f t="shared" si="0"/>
        <v/>
      </c>
    </row>
    <row r="70" spans="1:8" s="246" customFormat="1" ht="17.25" customHeight="1">
      <c r="A70" s="247">
        <v>56</v>
      </c>
      <c r="B70" s="19"/>
      <c r="C70" s="19"/>
      <c r="D70" s="19"/>
      <c r="E70" s="19"/>
      <c r="F70" s="20"/>
      <c r="G70" s="305"/>
      <c r="H70" s="235" t="str">
        <f t="shared" si="0"/>
        <v/>
      </c>
    </row>
    <row r="71" spans="1:8" s="246" customFormat="1" ht="17.25" customHeight="1">
      <c r="A71" s="247">
        <v>57</v>
      </c>
      <c r="B71" s="19"/>
      <c r="C71" s="19"/>
      <c r="D71" s="19"/>
      <c r="E71" s="19"/>
      <c r="F71" s="20"/>
      <c r="G71" s="305"/>
      <c r="H71" s="235" t="str">
        <f t="shared" si="0"/>
        <v/>
      </c>
    </row>
    <row r="72" spans="1:8" s="246" customFormat="1" ht="17.25" customHeight="1">
      <c r="A72" s="247">
        <v>58</v>
      </c>
      <c r="B72" s="19"/>
      <c r="C72" s="19"/>
      <c r="D72" s="19"/>
      <c r="E72" s="19"/>
      <c r="F72" s="20"/>
      <c r="G72" s="305"/>
      <c r="H72" s="235" t="str">
        <f t="shared" si="0"/>
        <v/>
      </c>
    </row>
    <row r="73" spans="1:8" s="246" customFormat="1" ht="17.25" customHeight="1">
      <c r="A73" s="247">
        <v>59</v>
      </c>
      <c r="B73" s="19"/>
      <c r="C73" s="19"/>
      <c r="D73" s="19"/>
      <c r="E73" s="19"/>
      <c r="F73" s="20"/>
      <c r="G73" s="305"/>
      <c r="H73" s="235" t="str">
        <f t="shared" si="0"/>
        <v/>
      </c>
    </row>
    <row r="74" spans="1:8" s="246" customFormat="1" ht="17.25" customHeight="1">
      <c r="A74" s="247">
        <v>60</v>
      </c>
      <c r="B74" s="19"/>
      <c r="C74" s="19"/>
      <c r="D74" s="19"/>
      <c r="E74" s="19"/>
      <c r="F74" s="20"/>
      <c r="G74" s="305"/>
      <c r="H74" s="235" t="str">
        <f t="shared" si="0"/>
        <v/>
      </c>
    </row>
    <row r="75" spans="1:8" s="246" customFormat="1" ht="17.25" customHeight="1">
      <c r="A75" s="247">
        <v>61</v>
      </c>
      <c r="B75" s="19"/>
      <c r="C75" s="19"/>
      <c r="D75" s="19"/>
      <c r="E75" s="19"/>
      <c r="F75" s="20"/>
      <c r="G75" s="305"/>
      <c r="H75" s="235" t="str">
        <f t="shared" si="0"/>
        <v/>
      </c>
    </row>
    <row r="76" spans="1:8" s="246" customFormat="1" ht="17.25" customHeight="1">
      <c r="A76" s="247">
        <v>62</v>
      </c>
      <c r="B76" s="19"/>
      <c r="C76" s="19"/>
      <c r="D76" s="19"/>
      <c r="E76" s="19"/>
      <c r="F76" s="20"/>
      <c r="G76" s="305"/>
      <c r="H76" s="235" t="str">
        <f t="shared" si="0"/>
        <v/>
      </c>
    </row>
    <row r="77" spans="1:8" s="246" customFormat="1" ht="17.25" customHeight="1">
      <c r="A77" s="247">
        <v>63</v>
      </c>
      <c r="B77" s="19"/>
      <c r="C77" s="19"/>
      <c r="D77" s="19"/>
      <c r="E77" s="19"/>
      <c r="F77" s="20"/>
      <c r="G77" s="305"/>
      <c r="H77" s="235" t="str">
        <f t="shared" si="0"/>
        <v/>
      </c>
    </row>
    <row r="78" spans="1:8" s="246" customFormat="1" ht="17.25" customHeight="1">
      <c r="A78" s="247">
        <v>64</v>
      </c>
      <c r="B78" s="19"/>
      <c r="C78" s="19"/>
      <c r="D78" s="19"/>
      <c r="E78" s="19"/>
      <c r="F78" s="20"/>
      <c r="G78" s="305"/>
      <c r="H78" s="235" t="str">
        <f t="shared" si="0"/>
        <v/>
      </c>
    </row>
    <row r="79" spans="1:8" s="246" customFormat="1" ht="17.25" customHeight="1">
      <c r="A79" s="247">
        <v>65</v>
      </c>
      <c r="B79" s="19"/>
      <c r="C79" s="19"/>
      <c r="D79" s="19"/>
      <c r="E79" s="19"/>
      <c r="F79" s="20"/>
      <c r="G79" s="305"/>
      <c r="H79" s="235" t="str">
        <f t="shared" si="0"/>
        <v/>
      </c>
    </row>
    <row r="80" spans="1:8" s="246" customFormat="1" ht="17.25" customHeight="1">
      <c r="A80" s="247">
        <v>66</v>
      </c>
      <c r="B80" s="19"/>
      <c r="C80" s="19"/>
      <c r="D80" s="19"/>
      <c r="E80" s="19"/>
      <c r="F80" s="20"/>
      <c r="G80" s="305"/>
      <c r="H80" s="235" t="str">
        <f t="shared" si="0"/>
        <v/>
      </c>
    </row>
    <row r="81" spans="1:8" s="246" customFormat="1" ht="17.25" customHeight="1">
      <c r="A81" s="247">
        <v>67</v>
      </c>
      <c r="B81" s="19"/>
      <c r="C81" s="19"/>
      <c r="D81" s="19"/>
      <c r="E81" s="19"/>
      <c r="F81" s="20"/>
      <c r="G81" s="305"/>
      <c r="H81" s="235" t="str">
        <f t="shared" si="0"/>
        <v/>
      </c>
    </row>
    <row r="82" spans="1:8" s="246" customFormat="1" ht="17.25" customHeight="1">
      <c r="A82" s="247">
        <v>68</v>
      </c>
      <c r="B82" s="19"/>
      <c r="C82" s="19"/>
      <c r="D82" s="19"/>
      <c r="E82" s="19"/>
      <c r="F82" s="20"/>
      <c r="G82" s="305"/>
      <c r="H82" s="235" t="str">
        <f t="shared" si="0"/>
        <v/>
      </c>
    </row>
    <row r="83" spans="1:8" s="246" customFormat="1" ht="17.25" customHeight="1">
      <c r="A83" s="247">
        <v>69</v>
      </c>
      <c r="B83" s="19"/>
      <c r="C83" s="19"/>
      <c r="D83" s="19"/>
      <c r="E83" s="19"/>
      <c r="F83" s="20"/>
      <c r="G83" s="305"/>
      <c r="H83" s="235" t="str">
        <f t="shared" si="0"/>
        <v/>
      </c>
    </row>
    <row r="84" spans="1:8" s="246" customFormat="1" ht="17.25" customHeight="1">
      <c r="A84" s="247">
        <v>70</v>
      </c>
      <c r="B84" s="19"/>
      <c r="C84" s="19"/>
      <c r="D84" s="19"/>
      <c r="E84" s="19"/>
      <c r="F84" s="20"/>
      <c r="G84" s="305"/>
      <c r="H84" s="235" t="str">
        <f t="shared" si="0"/>
        <v/>
      </c>
    </row>
    <row r="85" spans="1:8" s="246" customFormat="1" ht="17.25" customHeight="1">
      <c r="A85" s="247">
        <v>71</v>
      </c>
      <c r="B85" s="19"/>
      <c r="C85" s="19"/>
      <c r="D85" s="19"/>
      <c r="E85" s="19"/>
      <c r="F85" s="20"/>
      <c r="G85" s="305"/>
      <c r="H85" s="235" t="str">
        <f t="shared" si="0"/>
        <v/>
      </c>
    </row>
    <row r="86" spans="1:8" s="246" customFormat="1" ht="17.25" customHeight="1">
      <c r="A86" s="247">
        <v>72</v>
      </c>
      <c r="B86" s="19"/>
      <c r="C86" s="19"/>
      <c r="D86" s="19"/>
      <c r="E86" s="19"/>
      <c r="F86" s="20"/>
      <c r="G86" s="305"/>
      <c r="H86" s="235" t="str">
        <f t="shared" si="0"/>
        <v/>
      </c>
    </row>
    <row r="87" spans="1:8" s="246" customFormat="1" ht="17.25" customHeight="1">
      <c r="A87" s="247">
        <v>73</v>
      </c>
      <c r="B87" s="19"/>
      <c r="C87" s="19"/>
      <c r="D87" s="19"/>
      <c r="E87" s="19"/>
      <c r="F87" s="20"/>
      <c r="G87" s="305"/>
      <c r="H87" s="235" t="str">
        <f t="shared" si="0"/>
        <v/>
      </c>
    </row>
    <row r="88" spans="1:8" s="246" customFormat="1" ht="17.25" customHeight="1">
      <c r="A88" s="247">
        <v>74</v>
      </c>
      <c r="B88" s="19"/>
      <c r="C88" s="19"/>
      <c r="D88" s="19"/>
      <c r="E88" s="19"/>
      <c r="F88" s="20"/>
      <c r="G88" s="305"/>
      <c r="H88" s="235" t="str">
        <f t="shared" si="0"/>
        <v/>
      </c>
    </row>
    <row r="89" spans="1:8" s="246" customFormat="1" ht="17.25" customHeight="1">
      <c r="A89" s="247">
        <v>75</v>
      </c>
      <c r="B89" s="19"/>
      <c r="C89" s="19"/>
      <c r="D89" s="19"/>
      <c r="E89" s="19"/>
      <c r="F89" s="20"/>
      <c r="G89" s="305"/>
      <c r="H89" s="235" t="str">
        <f t="shared" si="0"/>
        <v/>
      </c>
    </row>
    <row r="90" spans="1:8" s="246" customFormat="1" ht="17.25" customHeight="1">
      <c r="A90" s="247">
        <v>76</v>
      </c>
      <c r="B90" s="19"/>
      <c r="C90" s="19"/>
      <c r="D90" s="19"/>
      <c r="E90" s="19"/>
      <c r="F90" s="20"/>
      <c r="G90" s="305"/>
      <c r="H90" s="235" t="str">
        <f t="shared" si="0"/>
        <v/>
      </c>
    </row>
    <row r="91" spans="1:8" s="246" customFormat="1" ht="17.25" customHeight="1">
      <c r="A91" s="247">
        <v>77</v>
      </c>
      <c r="B91" s="19"/>
      <c r="C91" s="19"/>
      <c r="D91" s="19"/>
      <c r="E91" s="19"/>
      <c r="F91" s="20"/>
      <c r="G91" s="305"/>
      <c r="H91" s="235" t="str">
        <f t="shared" si="0"/>
        <v/>
      </c>
    </row>
    <row r="92" spans="1:8" s="246" customFormat="1" ht="17.25" customHeight="1">
      <c r="A92" s="247">
        <v>78</v>
      </c>
      <c r="B92" s="19"/>
      <c r="C92" s="19"/>
      <c r="D92" s="19"/>
      <c r="E92" s="19"/>
      <c r="F92" s="20"/>
      <c r="G92" s="305"/>
      <c r="H92" s="235" t="str">
        <f t="shared" si="0"/>
        <v/>
      </c>
    </row>
    <row r="93" spans="1:8" s="246" customFormat="1" ht="17.25" customHeight="1">
      <c r="A93" s="247">
        <v>79</v>
      </c>
      <c r="B93" s="19"/>
      <c r="C93" s="19"/>
      <c r="D93" s="19"/>
      <c r="E93" s="19"/>
      <c r="F93" s="20"/>
      <c r="G93" s="305"/>
      <c r="H93" s="235" t="str">
        <f t="shared" si="0"/>
        <v/>
      </c>
    </row>
    <row r="94" spans="1:8" s="246" customFormat="1" ht="17.25" customHeight="1">
      <c r="A94" s="247">
        <v>80</v>
      </c>
      <c r="B94" s="19"/>
      <c r="C94" s="19"/>
      <c r="D94" s="19"/>
      <c r="E94" s="19"/>
      <c r="F94" s="20"/>
      <c r="G94" s="305"/>
      <c r="H94" s="235" t="str">
        <f t="shared" si="0"/>
        <v/>
      </c>
    </row>
    <row r="95" spans="1:8" s="246" customFormat="1" ht="17.25" customHeight="1">
      <c r="A95" s="247">
        <v>81</v>
      </c>
      <c r="B95" s="19"/>
      <c r="C95" s="19"/>
      <c r="D95" s="19"/>
      <c r="E95" s="19"/>
      <c r="F95" s="20"/>
      <c r="G95" s="305"/>
      <c r="H95" s="235" t="str">
        <f t="shared" si="0"/>
        <v/>
      </c>
    </row>
    <row r="96" spans="1:8" s="246" customFormat="1" ht="17.25" customHeight="1">
      <c r="A96" s="247">
        <v>82</v>
      </c>
      <c r="B96" s="19"/>
      <c r="C96" s="19"/>
      <c r="D96" s="19"/>
      <c r="E96" s="19"/>
      <c r="F96" s="20"/>
      <c r="G96" s="305"/>
      <c r="H96" s="235" t="str">
        <f t="shared" si="0"/>
        <v/>
      </c>
    </row>
    <row r="97" spans="1:8" s="246" customFormat="1" ht="17.25" customHeight="1">
      <c r="A97" s="247">
        <v>83</v>
      </c>
      <c r="B97" s="19"/>
      <c r="C97" s="19"/>
      <c r="D97" s="19"/>
      <c r="E97" s="19"/>
      <c r="F97" s="20"/>
      <c r="G97" s="305"/>
      <c r="H97" s="235" t="str">
        <f t="shared" si="0"/>
        <v/>
      </c>
    </row>
    <row r="98" spans="1:8" s="246" customFormat="1" ht="17.25" customHeight="1">
      <c r="A98" s="247">
        <v>84</v>
      </c>
      <c r="B98" s="19"/>
      <c r="C98" s="19"/>
      <c r="D98" s="19"/>
      <c r="E98" s="19"/>
      <c r="F98" s="20"/>
      <c r="G98" s="305"/>
      <c r="H98" s="235" t="str">
        <f t="shared" si="0"/>
        <v/>
      </c>
    </row>
    <row r="99" spans="1:8" s="246" customFormat="1" ht="17.25" customHeight="1">
      <c r="A99" s="247">
        <v>85</v>
      </c>
      <c r="B99" s="19"/>
      <c r="C99" s="19"/>
      <c r="D99" s="19"/>
      <c r="E99" s="19"/>
      <c r="F99" s="20"/>
      <c r="G99" s="305"/>
      <c r="H99" s="235" t="str">
        <f t="shared" si="0"/>
        <v/>
      </c>
    </row>
    <row r="100" spans="1:8" s="246" customFormat="1" ht="17.25" customHeight="1">
      <c r="A100" s="247">
        <v>86</v>
      </c>
      <c r="B100" s="19"/>
      <c r="C100" s="19"/>
      <c r="D100" s="19"/>
      <c r="E100" s="19"/>
      <c r="F100" s="20"/>
      <c r="G100" s="305"/>
      <c r="H100" s="235" t="str">
        <f t="shared" si="0"/>
        <v/>
      </c>
    </row>
    <row r="101" spans="1:8" s="246" customFormat="1" ht="17.25" customHeight="1">
      <c r="A101" s="247">
        <v>87</v>
      </c>
      <c r="B101" s="19"/>
      <c r="C101" s="19"/>
      <c r="D101" s="19"/>
      <c r="E101" s="19"/>
      <c r="F101" s="20"/>
      <c r="G101" s="305"/>
      <c r="H101" s="235" t="str">
        <f t="shared" si="0"/>
        <v/>
      </c>
    </row>
    <row r="102" spans="1:8" s="246" customFormat="1" ht="17.25" customHeight="1">
      <c r="A102" s="247">
        <v>88</v>
      </c>
      <c r="B102" s="19"/>
      <c r="C102" s="19"/>
      <c r="D102" s="19"/>
      <c r="E102" s="19"/>
      <c r="F102" s="20"/>
      <c r="G102" s="305"/>
      <c r="H102" s="235" t="str">
        <f t="shared" si="0"/>
        <v/>
      </c>
    </row>
    <row r="103" spans="1:8" s="246" customFormat="1" ht="17.25" customHeight="1">
      <c r="A103" s="247">
        <v>89</v>
      </c>
      <c r="B103" s="19"/>
      <c r="C103" s="19"/>
      <c r="D103" s="19"/>
      <c r="E103" s="19"/>
      <c r="F103" s="20"/>
      <c r="G103" s="305"/>
      <c r="H103" s="235" t="str">
        <f t="shared" si="0"/>
        <v/>
      </c>
    </row>
    <row r="104" spans="1:8" s="246" customFormat="1" ht="17.25" customHeight="1">
      <c r="A104" s="247">
        <v>90</v>
      </c>
      <c r="B104" s="19"/>
      <c r="C104" s="19"/>
      <c r="D104" s="19"/>
      <c r="E104" s="19"/>
      <c r="F104" s="20"/>
      <c r="G104" s="305"/>
      <c r="H104" s="235" t="str">
        <f t="shared" si="0"/>
        <v/>
      </c>
    </row>
    <row r="105" spans="1:8" s="246" customFormat="1" ht="17.25" customHeight="1">
      <c r="A105" s="247">
        <v>91</v>
      </c>
      <c r="B105" s="19"/>
      <c r="C105" s="19"/>
      <c r="D105" s="19"/>
      <c r="E105" s="19"/>
      <c r="F105" s="20"/>
      <c r="G105" s="305"/>
      <c r="H105" s="235" t="str">
        <f t="shared" si="0"/>
        <v/>
      </c>
    </row>
    <row r="106" spans="1:8" s="246" customFormat="1" ht="17.25" customHeight="1">
      <c r="A106" s="247">
        <v>92</v>
      </c>
      <c r="B106" s="19"/>
      <c r="C106" s="19"/>
      <c r="D106" s="19"/>
      <c r="E106" s="19"/>
      <c r="F106" s="20"/>
      <c r="G106" s="305"/>
      <c r="H106" s="235" t="str">
        <f t="shared" si="0"/>
        <v/>
      </c>
    </row>
    <row r="107" spans="1:8" s="246" customFormat="1" ht="17.25" customHeight="1">
      <c r="A107" s="247">
        <v>93</v>
      </c>
      <c r="B107" s="19"/>
      <c r="C107" s="19"/>
      <c r="D107" s="19"/>
      <c r="E107" s="19"/>
      <c r="F107" s="20"/>
      <c r="G107" s="305"/>
      <c r="H107" s="235" t="str">
        <f t="shared" si="0"/>
        <v/>
      </c>
    </row>
    <row r="108" spans="1:8" s="246" customFormat="1" ht="17.25" customHeight="1">
      <c r="A108" s="247">
        <v>94</v>
      </c>
      <c r="B108" s="19"/>
      <c r="C108" s="19"/>
      <c r="D108" s="19"/>
      <c r="E108" s="19"/>
      <c r="F108" s="20"/>
      <c r="G108" s="305"/>
      <c r="H108" s="235" t="str">
        <f t="shared" si="0"/>
        <v/>
      </c>
    </row>
    <row r="109" spans="1:8" s="246" customFormat="1" ht="17.25" customHeight="1">
      <c r="A109" s="247">
        <v>95</v>
      </c>
      <c r="B109" s="19"/>
      <c r="C109" s="19"/>
      <c r="D109" s="19"/>
      <c r="E109" s="19"/>
      <c r="F109" s="20"/>
      <c r="G109" s="305"/>
      <c r="H109" s="235" t="str">
        <f t="shared" si="0"/>
        <v/>
      </c>
    </row>
    <row r="110" spans="1:8" s="246" customFormat="1" ht="17.25" customHeight="1">
      <c r="A110" s="247">
        <v>96</v>
      </c>
      <c r="B110" s="19"/>
      <c r="C110" s="19"/>
      <c r="D110" s="19"/>
      <c r="E110" s="19"/>
      <c r="F110" s="20"/>
      <c r="G110" s="305"/>
      <c r="H110" s="235" t="str">
        <f t="shared" si="0"/>
        <v/>
      </c>
    </row>
    <row r="111" spans="1:8" s="246" customFormat="1" ht="17.25" customHeight="1">
      <c r="A111" s="247">
        <v>97</v>
      </c>
      <c r="B111" s="19"/>
      <c r="C111" s="19"/>
      <c r="D111" s="19"/>
      <c r="E111" s="19"/>
      <c r="F111" s="20"/>
      <c r="G111" s="305"/>
      <c r="H111" s="235" t="str">
        <f t="shared" si="0"/>
        <v/>
      </c>
    </row>
    <row r="112" spans="1:8" s="246" customFormat="1" ht="17.25" customHeight="1">
      <c r="A112" s="247">
        <v>98</v>
      </c>
      <c r="B112" s="19"/>
      <c r="C112" s="19"/>
      <c r="D112" s="19"/>
      <c r="E112" s="19"/>
      <c r="F112" s="20"/>
      <c r="G112" s="305"/>
      <c r="H112" s="235" t="str">
        <f t="shared" si="0"/>
        <v/>
      </c>
    </row>
    <row r="113" spans="1:8" s="246" customFormat="1" ht="17.25" customHeight="1">
      <c r="A113" s="247">
        <v>99</v>
      </c>
      <c r="B113" s="19"/>
      <c r="C113" s="19"/>
      <c r="D113" s="19"/>
      <c r="E113" s="19"/>
      <c r="F113" s="20"/>
      <c r="G113" s="305"/>
      <c r="H113" s="235" t="str">
        <f t="shared" si="0"/>
        <v/>
      </c>
    </row>
    <row r="114" spans="1:8" s="246" customFormat="1" ht="17.25" customHeight="1">
      <c r="A114" s="247">
        <v>100</v>
      </c>
      <c r="B114" s="19"/>
      <c r="C114" s="19"/>
      <c r="D114" s="19"/>
      <c r="E114" s="19"/>
      <c r="F114" s="20"/>
      <c r="G114" s="305"/>
      <c r="H114" s="235" t="str">
        <f t="shared" si="0"/>
        <v/>
      </c>
    </row>
    <row r="115" spans="1:8">
      <c r="A115" s="248"/>
      <c r="B115" s="249"/>
      <c r="C115" s="249"/>
      <c r="D115" s="249"/>
      <c r="E115" s="250"/>
      <c r="F115" s="251"/>
      <c r="G115" s="39">
        <f>SUM(G15:G114)</f>
        <v>0</v>
      </c>
    </row>
    <row r="116" spans="1:8">
      <c r="A116" s="252"/>
      <c r="B116" s="329"/>
      <c r="C116" s="329"/>
      <c r="D116" s="329"/>
      <c r="E116" s="330"/>
      <c r="F116" s="331"/>
      <c r="G116" s="318"/>
    </row>
    <row r="117" spans="1:8" ht="21" customHeight="1">
      <c r="B117" s="96"/>
      <c r="C117" s="551" t="str">
        <f>IF(G115='Memoria académica'!F31,"","El total de horas de docencia no coincide con las consignadas en la hoja de Memoria académica")</f>
        <v/>
      </c>
      <c r="D117" s="551"/>
      <c r="E117" s="551"/>
      <c r="F117" s="551"/>
      <c r="G117" s="551"/>
    </row>
    <row r="118" spans="1:8" ht="15.5">
      <c r="B118" s="253"/>
      <c r="C118" s="316"/>
      <c r="D118" s="548" t="s">
        <v>335</v>
      </c>
      <c r="E118" s="548"/>
      <c r="F118" s="548"/>
    </row>
    <row r="119" spans="1:8">
      <c r="D119" s="259" t="s">
        <v>287</v>
      </c>
      <c r="E119" s="259"/>
      <c r="F119" s="259" t="s">
        <v>286</v>
      </c>
    </row>
    <row r="120" spans="1:8">
      <c r="B120" s="144"/>
      <c r="C120" s="357" t="s">
        <v>334</v>
      </c>
      <c r="D120" s="50">
        <f>SUMIF(F15:F114,"UCM",G15:G114)</f>
        <v>0</v>
      </c>
      <c r="E120" s="112"/>
      <c r="F120" s="258">
        <f>IFERROR(D120/D122,0)</f>
        <v>0</v>
      </c>
    </row>
    <row r="121" spans="1:8">
      <c r="B121" s="144"/>
      <c r="C121" s="357" t="s">
        <v>125</v>
      </c>
      <c r="D121" s="50">
        <f>SUMIF(F15:F114,"Externo",G15:G114)</f>
        <v>0</v>
      </c>
      <c r="E121" s="112"/>
      <c r="F121" s="258">
        <f>IFERROR(D121/D122,0)</f>
        <v>0</v>
      </c>
    </row>
    <row r="122" spans="1:8" ht="15" customHeight="1">
      <c r="D122" s="257">
        <f>SUM(D120:D121)</f>
        <v>0</v>
      </c>
      <c r="E122" s="112"/>
      <c r="F122" s="256">
        <f>SUM(F120:F121)</f>
        <v>0</v>
      </c>
    </row>
    <row r="123" spans="1:8" ht="15" customHeight="1">
      <c r="B123" s="552" t="str">
        <f>IF(F120&lt;25%,"La participación del profesorado de la UCM es inferior al 25%. Por favor cumplimente el apartado siguiente:","")</f>
        <v>La participación del profesorado de la UCM es inferior al 25%. Por favor cumplimente el apartado siguiente:</v>
      </c>
      <c r="C123" s="552"/>
      <c r="D123" s="552"/>
      <c r="E123" s="552"/>
      <c r="F123" s="552"/>
      <c r="G123" s="552"/>
    </row>
    <row r="124" spans="1:8" ht="10.5" customHeight="1">
      <c r="B124" s="317"/>
      <c r="C124" s="317"/>
      <c r="D124" s="317"/>
      <c r="E124" s="317"/>
      <c r="F124" s="317"/>
    </row>
    <row r="125" spans="1:8" ht="15.75" customHeight="1">
      <c r="B125" s="549" t="s">
        <v>217</v>
      </c>
      <c r="C125" s="549"/>
      <c r="D125" s="549"/>
      <c r="E125" s="549"/>
      <c r="F125" s="549"/>
      <c r="G125" s="549"/>
    </row>
    <row r="126" spans="1:8" ht="100.5" customHeight="1">
      <c r="B126" s="550"/>
      <c r="C126" s="550"/>
      <c r="D126" s="550"/>
      <c r="E126" s="550"/>
      <c r="F126" s="550"/>
      <c r="G126" s="550"/>
    </row>
  </sheetData>
  <sheetProtection algorithmName="SHA-512" hashValue="YcjiUYpU3JtWa975Akwy1CQijQh4gUEO+h/Ijc7jEOz6oL596MK4ug2U/1A7vwfzrnxMsTu6nFfqNLyNPtUDLQ==" saltValue="r+Iiqq3dFRsP0BbbKu589w==" spinCount="100000" sheet="1" objects="1" scenarios="1"/>
  <mergeCells count="13">
    <mergeCell ref="B7:G7"/>
    <mergeCell ref="B8:F8"/>
    <mergeCell ref="A10:G10"/>
    <mergeCell ref="A11:G11"/>
    <mergeCell ref="F13:F14"/>
    <mergeCell ref="G13:G14"/>
    <mergeCell ref="B14:D14"/>
    <mergeCell ref="A13:A14"/>
    <mergeCell ref="D118:F118"/>
    <mergeCell ref="B125:G125"/>
    <mergeCell ref="B126:G126"/>
    <mergeCell ref="C117:G117"/>
    <mergeCell ref="B123:G123"/>
  </mergeCells>
  <conditionalFormatting sqref="F120">
    <cfRule type="cellIs" dxfId="2" priority="1" operator="lessThan">
      <formula>0.25</formula>
    </cfRule>
  </conditionalFormatting>
  <dataValidations count="1">
    <dataValidation type="decimal" errorStyle="information" operator="greaterThan" allowBlank="1" showErrorMessage="1" error="La participación del profesorado de la UCM es inferior al 30%. Por favor cumplimente en el apartado siguiente justificando la necesidad o las razones de la mayor participación del profesorado externo." prompt="La participación del profesorado de la UCM es inferior al 30%. Por favor cumplimente en el apartado siguiente justificando la necesidad o las razones de la mayor participación del profesorado externo." sqref="F120">
      <formula1>30</formula1>
    </dataValidation>
  </dataValidations>
  <pageMargins left="0.7" right="0.7" top="0.75" bottom="0.75" header="0.3" footer="0.3"/>
  <pageSetup paperSize="9" scale="75" fitToHeight="0" orientation="portrait" r:id="rId1"/>
  <headerFooter>
    <oddFooter>&amp;C&amp;A: &amp;P/&amp;N</oddFoot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'Hoja interna'!$G$29:$G$30</xm:f>
          </x14:formula1>
          <xm:sqref>F15:F114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theme="0" tint="-0.34998626667073579"/>
    <pageSetUpPr fitToPage="1"/>
  </sheetPr>
  <dimension ref="A1:Y149"/>
  <sheetViews>
    <sheetView topLeftCell="A7" zoomScale="90" zoomScaleNormal="90" workbookViewId="0">
      <selection activeCell="C19" sqref="C19:J19"/>
    </sheetView>
  </sheetViews>
  <sheetFormatPr baseColWidth="10" defaultColWidth="9.1796875" defaultRowHeight="14.5"/>
  <cols>
    <col min="1" max="1" width="1.54296875" style="283" customWidth="1"/>
    <col min="2" max="2" width="2.7265625" style="283" customWidth="1"/>
    <col min="3" max="7" width="9.1796875" style="278"/>
    <col min="8" max="9" width="9.1796875" style="260"/>
    <col min="10" max="10" width="56.54296875" style="260" customWidth="1"/>
    <col min="11" max="11" width="2.453125" style="260" customWidth="1"/>
    <col min="12" max="19" width="9.1796875" style="260" hidden="1" customWidth="1"/>
    <col min="20" max="21" width="0" style="260" hidden="1" customWidth="1"/>
    <col min="22" max="16384" width="9.1796875" style="260"/>
  </cols>
  <sheetData>
    <row r="1" spans="1:19" ht="18.75" customHeight="1">
      <c r="A1" s="260"/>
      <c r="B1" s="260"/>
      <c r="C1" s="261"/>
      <c r="D1" s="260"/>
      <c r="E1" s="260"/>
      <c r="F1" s="260"/>
      <c r="G1" s="260"/>
      <c r="H1" s="262"/>
      <c r="I1" s="262"/>
    </row>
    <row r="2" spans="1:19">
      <c r="A2" s="260"/>
      <c r="B2" s="260"/>
      <c r="C2" s="261"/>
      <c r="D2" s="260"/>
      <c r="E2" s="260"/>
      <c r="F2" s="260"/>
      <c r="G2" s="260"/>
      <c r="H2" s="262"/>
      <c r="I2" s="262"/>
      <c r="O2" s="263"/>
      <c r="P2" s="263"/>
      <c r="Q2" s="263"/>
      <c r="R2" s="263"/>
      <c r="S2" s="263"/>
    </row>
    <row r="3" spans="1:19">
      <c r="A3" s="260"/>
      <c r="B3" s="260"/>
      <c r="C3" s="261"/>
      <c r="D3" s="260"/>
      <c r="E3" s="260"/>
      <c r="F3" s="260"/>
      <c r="G3" s="260"/>
      <c r="H3" s="262"/>
      <c r="I3" s="262"/>
      <c r="O3" s="263"/>
      <c r="P3" s="263"/>
      <c r="Q3" s="263"/>
      <c r="R3" s="263"/>
      <c r="S3" s="263"/>
    </row>
    <row r="4" spans="1:19">
      <c r="A4" s="260"/>
      <c r="B4" s="260"/>
      <c r="C4" s="261"/>
      <c r="D4" s="260"/>
      <c r="E4" s="260"/>
      <c r="F4" s="260"/>
      <c r="G4" s="260"/>
      <c r="H4" s="262"/>
      <c r="I4" s="262"/>
      <c r="O4" s="263" t="s">
        <v>281</v>
      </c>
      <c r="P4" s="263"/>
      <c r="Q4" s="263"/>
      <c r="R4" s="263"/>
      <c r="S4" s="263"/>
    </row>
    <row r="5" spans="1:19" ht="9.75" customHeight="1">
      <c r="A5" s="260"/>
      <c r="B5" s="260"/>
      <c r="C5" s="261"/>
      <c r="D5" s="260"/>
      <c r="E5" s="260"/>
      <c r="F5" s="260"/>
      <c r="G5" s="260"/>
      <c r="H5" s="262"/>
      <c r="I5" s="262"/>
      <c r="O5" s="263"/>
      <c r="P5" s="263"/>
      <c r="Q5" s="263"/>
      <c r="R5" s="263"/>
      <c r="S5" s="263"/>
    </row>
    <row r="6" spans="1:19" ht="15.75" customHeight="1">
      <c r="A6" s="559" t="s">
        <v>47</v>
      </c>
      <c r="B6" s="559"/>
      <c r="C6" s="559"/>
      <c r="D6" s="559"/>
      <c r="E6" s="559"/>
      <c r="F6" s="559"/>
      <c r="G6" s="559"/>
      <c r="H6" s="559"/>
      <c r="I6" s="559"/>
      <c r="J6" s="559"/>
      <c r="K6" s="559"/>
      <c r="O6" s="263"/>
      <c r="P6" s="263"/>
      <c r="Q6" s="263"/>
      <c r="R6" s="263"/>
      <c r="S6" s="263"/>
    </row>
    <row r="7" spans="1:19" ht="6.75" customHeight="1">
      <c r="A7" s="559"/>
      <c r="B7" s="559"/>
      <c r="C7" s="559"/>
      <c r="D7" s="559"/>
      <c r="E7" s="559"/>
      <c r="F7" s="559"/>
      <c r="G7" s="559"/>
      <c r="H7" s="264"/>
      <c r="I7" s="265"/>
      <c r="M7" s="266"/>
      <c r="N7" s="266"/>
      <c r="O7" s="266"/>
      <c r="P7" s="266"/>
      <c r="Q7" s="266"/>
    </row>
    <row r="8" spans="1:19" ht="18.5">
      <c r="A8" s="563" t="s">
        <v>269</v>
      </c>
      <c r="B8" s="563"/>
      <c r="C8" s="563"/>
      <c r="D8" s="563"/>
      <c r="E8" s="563"/>
      <c r="F8" s="563"/>
      <c r="G8" s="563"/>
      <c r="H8" s="563"/>
      <c r="I8" s="563"/>
      <c r="J8" s="563"/>
      <c r="K8" s="563"/>
      <c r="M8" s="266"/>
      <c r="N8" s="267"/>
      <c r="O8" s="267"/>
      <c r="P8" s="268"/>
      <c r="Q8" s="266"/>
    </row>
    <row r="9" spans="1:19" ht="86.25" customHeight="1">
      <c r="A9" s="269"/>
      <c r="B9" s="561" t="s">
        <v>296</v>
      </c>
      <c r="C9" s="562"/>
      <c r="D9" s="562"/>
      <c r="E9" s="562"/>
      <c r="F9" s="562"/>
      <c r="G9" s="562"/>
      <c r="H9" s="562"/>
      <c r="I9" s="562"/>
      <c r="J9" s="562"/>
      <c r="K9" s="562"/>
      <c r="M9" s="266"/>
      <c r="N9" s="267"/>
      <c r="O9" s="267"/>
      <c r="P9" s="268"/>
      <c r="Q9" s="266"/>
    </row>
    <row r="10" spans="1:19" ht="8.25" customHeight="1">
      <c r="A10" s="270"/>
      <c r="B10" s="270"/>
      <c r="C10" s="270"/>
      <c r="D10" s="270"/>
      <c r="E10" s="270"/>
      <c r="F10" s="270"/>
      <c r="G10" s="270"/>
      <c r="M10" s="266"/>
      <c r="N10" s="271"/>
      <c r="O10" s="267"/>
      <c r="P10" s="268"/>
      <c r="Q10" s="266"/>
    </row>
    <row r="11" spans="1:19">
      <c r="A11" s="270"/>
      <c r="B11" s="286"/>
      <c r="C11" s="272" t="s">
        <v>268</v>
      </c>
      <c r="D11" s="272"/>
      <c r="E11" s="286"/>
      <c r="F11" s="286"/>
      <c r="G11" s="286"/>
      <c r="H11" s="292"/>
      <c r="I11" s="292"/>
      <c r="J11" s="292"/>
      <c r="K11" s="292"/>
      <c r="M11" s="266"/>
      <c r="N11" s="271"/>
      <c r="O11" s="273" t="str">
        <f>IF(AND('Datos generales'!$C$15="Máster de Formación Permanente",'Datos generales'!$C$50&gt;59,'Datos generales'!$C$50&lt;121),"seguir mirando","MASTER KO")</f>
        <v>MASTER KO</v>
      </c>
      <c r="P11" s="266" t="str">
        <f>IF('Datos generales'!A57=" ","OK","KO")</f>
        <v>KO</v>
      </c>
      <c r="R11" s="260" t="s">
        <v>276</v>
      </c>
      <c r="S11" s="260" t="str">
        <f>IF(AND('Datos generales'!$C$15="Máster de Formación Permanente",P11="OK"),"OK",IF(AND('Datos generales'!$C$15="Diploma de Especialización",P12="OK"),"OK",IF(AND('Datos generales'!$C$15="Experto",P13="OK"),"OK",IF(AND('Datos generales'!$C$15="Diploma de Formación Permanente",P14="OK"),"OK",IF(AND('Datos generales'!$C$15="Certificado de Formación Permanente",P15="OK"),"OK",IF(AND('Datos generales'!$C$15="Microcredencial",P16="OK"),"OK",IF(AND('Datos generales'!$C$15="Internado",P17="OK"),"OK","KO")))))))</f>
        <v>KO</v>
      </c>
    </row>
    <row r="12" spans="1:19">
      <c r="A12" s="274"/>
      <c r="B12" s="287"/>
      <c r="C12" s="560" t="str">
        <f>IF(S11="KO","- El número total de créditos no corresponde con el tipo de curso propuesto"," ")</f>
        <v>- El número total de créditos no corresponde con el tipo de curso propuesto</v>
      </c>
      <c r="D12" s="560"/>
      <c r="E12" s="560"/>
      <c r="F12" s="560"/>
      <c r="G12" s="560"/>
      <c r="H12" s="560"/>
      <c r="I12" s="560"/>
      <c r="J12" s="560"/>
      <c r="K12" s="292"/>
      <c r="M12" s="266"/>
      <c r="N12" s="267"/>
      <c r="O12" s="267" t="s">
        <v>270</v>
      </c>
      <c r="P12" s="275" t="str">
        <f>IF(AND('Datos generales'!C15="Diploma de Especialización",'Datos generales'!C50&gt;29,'Datos generales'!C50&lt;60),"OK","KO")</f>
        <v>KO</v>
      </c>
      <c r="Q12" s="266"/>
    </row>
    <row r="13" spans="1:19">
      <c r="A13" s="274"/>
      <c r="B13" s="287"/>
      <c r="C13" s="560" t="str">
        <f>IF(OR(P20="KO",P22="KO"),"- El número de créditos de prácticas externas excede del máximo permitido del 50%"," ")</f>
        <v xml:space="preserve"> </v>
      </c>
      <c r="D13" s="560"/>
      <c r="E13" s="560"/>
      <c r="F13" s="560"/>
      <c r="G13" s="560"/>
      <c r="H13" s="560"/>
      <c r="I13" s="560"/>
      <c r="J13" s="560"/>
      <c r="K13" s="292"/>
      <c r="M13" s="266"/>
      <c r="N13" s="267"/>
      <c r="O13" s="267" t="s">
        <v>271</v>
      </c>
      <c r="P13" s="273" t="str">
        <f>IF(AND('Datos generales'!$C$15="Experto",'Datos generales'!$C$50&gt;19,'Datos generales'!$C$50&lt;30),"OK","KO")</f>
        <v>KO</v>
      </c>
      <c r="Q13" s="266"/>
    </row>
    <row r="14" spans="1:19">
      <c r="A14" s="274"/>
      <c r="B14" s="287"/>
      <c r="C14" s="560" t="str">
        <f>IF(P27="KO","- Un curso de gestión externa no puede consignar importe de reserva de plaza.","")</f>
        <v/>
      </c>
      <c r="D14" s="560"/>
      <c r="E14" s="560"/>
      <c r="F14" s="560"/>
      <c r="G14" s="560"/>
      <c r="H14" s="560"/>
      <c r="I14" s="560"/>
      <c r="J14" s="560"/>
      <c r="K14" s="292"/>
      <c r="M14" s="266"/>
      <c r="N14" s="267"/>
      <c r="O14" s="267" t="s">
        <v>274</v>
      </c>
      <c r="P14" s="273" t="str">
        <f>IF(AND('Datos generales'!$C$15="Diploma de Formación Permanente",'Datos generales'!$C$50&gt;14,'Datos generales'!$C$50&lt;31),"OK","KO")</f>
        <v>KO</v>
      </c>
      <c r="Q14" s="266"/>
    </row>
    <row r="15" spans="1:19" ht="49.5" customHeight="1">
      <c r="A15" s="274"/>
      <c r="B15" s="287"/>
      <c r="C15" s="566" t="str">
        <f>IF(P30="OK","","- El centro responsable y el centro gestor no coinciden. Recuerde que la documentación adjunta a la propuesta deberá aportar el visto bueno del centro gestor.")</f>
        <v/>
      </c>
      <c r="D15" s="566"/>
      <c r="E15" s="566"/>
      <c r="F15" s="566"/>
      <c r="G15" s="566"/>
      <c r="H15" s="566"/>
      <c r="I15" s="566"/>
      <c r="J15" s="566"/>
      <c r="K15" s="292"/>
      <c r="M15" s="266"/>
      <c r="N15" s="266"/>
      <c r="O15" s="266" t="s">
        <v>275</v>
      </c>
      <c r="P15" s="273" t="str">
        <f>IF(AND('Datos generales'!$C$15="Certificado de Formación Permanente",'Datos generales'!$C$50&gt;0,'Datos generales'!$C$50&lt;14),"OK","KO")</f>
        <v>KO</v>
      </c>
      <c r="Q15" s="266"/>
    </row>
    <row r="16" spans="1:19" ht="15.75" customHeight="1">
      <c r="A16" s="276"/>
      <c r="B16" s="287"/>
      <c r="C16" s="565" t="str">
        <f>IF('Datos generales'!C28&lt;&gt;"","","- Es obligatorio incluir un teléfono de información para el curso.")</f>
        <v>- Es obligatorio incluir un teléfono de información para el curso.</v>
      </c>
      <c r="D16" s="565"/>
      <c r="E16" s="565"/>
      <c r="F16" s="565"/>
      <c r="G16" s="565"/>
      <c r="H16" s="565"/>
      <c r="I16" s="565"/>
      <c r="J16" s="565"/>
      <c r="K16" s="292"/>
      <c r="M16" s="266"/>
      <c r="N16" s="266"/>
      <c r="O16" s="266" t="s">
        <v>272</v>
      </c>
      <c r="P16" s="273" t="str">
        <f>IF(AND('Datos generales'!$C$15="Microcredencial",'Datos generales'!$C$50&gt;0,'Datos generales'!$C$50&lt;15),"OK","KO")</f>
        <v>KO</v>
      </c>
      <c r="Q16" s="266"/>
    </row>
    <row r="17" spans="1:25">
      <c r="A17" s="290"/>
      <c r="B17" s="288"/>
      <c r="C17" s="565" t="str">
        <f>IF('Datos generales'!C27&lt;&gt;"","","- Es obligatorio incluir un correo electrónico de información para el curso.")</f>
        <v>- Es obligatorio incluir un correo electrónico de información para el curso.</v>
      </c>
      <c r="D17" s="565"/>
      <c r="E17" s="565"/>
      <c r="F17" s="565"/>
      <c r="G17" s="565"/>
      <c r="H17" s="565"/>
      <c r="I17" s="565"/>
      <c r="J17" s="565"/>
      <c r="K17" s="292"/>
      <c r="O17" s="260" t="s">
        <v>273</v>
      </c>
      <c r="P17" s="273" t="str">
        <f>IF(AND('Datos generales'!$C$15="Internado",'Datos generales'!$C$50&gt;79),"OK","KO")</f>
        <v>KO</v>
      </c>
    </row>
    <row r="18" spans="1:25">
      <c r="A18" s="290"/>
      <c r="B18" s="288"/>
      <c r="C18" s="565" t="str">
        <f>IF(P33="KO","- Debe completar todos los datos del director/a en la hoja de datos generales.","")</f>
        <v>- Debe completar todos los datos del director/a en la hoja de datos generales.</v>
      </c>
      <c r="D18" s="565"/>
      <c r="E18" s="565"/>
      <c r="F18" s="565"/>
      <c r="G18" s="565"/>
      <c r="H18" s="565"/>
      <c r="I18" s="565"/>
      <c r="J18" s="565"/>
      <c r="K18" s="292"/>
      <c r="Y18" s="301"/>
    </row>
    <row r="19" spans="1:25">
      <c r="A19" s="290"/>
      <c r="B19" s="288"/>
      <c r="C19" s="565" t="str">
        <f>IF(AND('Datos generales'!C61="",'Datos generales'!C20&lt;&gt;"Nueva propuesta"),"- No se ha indicado el importe del curso anterior en la hoja de datos generales.","")</f>
        <v>- No se ha indicado el importe del curso anterior en la hoja de datos generales.</v>
      </c>
      <c r="D19" s="565"/>
      <c r="E19" s="565"/>
      <c r="F19" s="565"/>
      <c r="G19" s="565"/>
      <c r="H19" s="565"/>
      <c r="I19" s="565"/>
      <c r="J19" s="565"/>
      <c r="K19" s="292"/>
    </row>
    <row r="20" spans="1:25">
      <c r="A20" s="274"/>
      <c r="B20" s="287"/>
      <c r="C20" s="564" t="str">
        <f>IF(P37="KO","- El importe del curso se ha incrementado por encima del IPC '7,3%'. Deberá presentarlo como propuesta CON modificación y justificarlo.","")</f>
        <v/>
      </c>
      <c r="D20" s="564"/>
      <c r="E20" s="564"/>
      <c r="F20" s="564"/>
      <c r="G20" s="564"/>
      <c r="H20" s="564"/>
      <c r="I20" s="564"/>
      <c r="J20" s="564"/>
      <c r="K20" s="292"/>
      <c r="O20" s="260" t="s">
        <v>278</v>
      </c>
      <c r="P20" s="260" t="str">
        <f>IF('Datos generales'!C52&gt;('Datos generales'!C50*50/100),"KO","OK")</f>
        <v>OK</v>
      </c>
    </row>
    <row r="21" spans="1:25">
      <c r="A21" s="274"/>
      <c r="B21" s="287"/>
      <c r="C21" s="564" t="str">
        <f>IF(P24="KO","- Debe indicar las fechas de inicio y fin del curso.","")</f>
        <v/>
      </c>
      <c r="D21" s="564"/>
      <c r="E21" s="564"/>
      <c r="F21" s="564"/>
      <c r="G21" s="564"/>
      <c r="H21" s="564"/>
      <c r="I21" s="564"/>
      <c r="J21" s="564"/>
      <c r="K21" s="292"/>
    </row>
    <row r="22" spans="1:25">
      <c r="A22" s="274"/>
      <c r="B22" s="287"/>
      <c r="C22" s="560" t="str">
        <f>IF(Q34="KO","- Debe indicar las fechas de las dos convocatorias de títulos propios.","")</f>
        <v/>
      </c>
      <c r="D22" s="560"/>
      <c r="E22" s="560"/>
      <c r="F22" s="560"/>
      <c r="G22" s="560"/>
      <c r="H22" s="560"/>
      <c r="I22" s="560"/>
      <c r="J22" s="560"/>
      <c r="K22" s="292"/>
      <c r="O22" s="260" t="s">
        <v>279</v>
      </c>
      <c r="P22" s="260" t="str">
        <f>"OK"</f>
        <v>OK</v>
      </c>
    </row>
    <row r="23" spans="1:25">
      <c r="A23" s="274"/>
      <c r="B23" s="287"/>
      <c r="C23" s="560" t="str">
        <f>IF(P53="KO","- Debe indicar en su apartado el nombre y apellidos del decano/la decana del centro responsable.","")</f>
        <v>- Debe indicar en su apartado el nombre y apellidos del decano/la decana del centro responsable.</v>
      </c>
      <c r="D23" s="560"/>
      <c r="E23" s="560"/>
      <c r="F23" s="560"/>
      <c r="G23" s="560"/>
      <c r="H23" s="560"/>
      <c r="I23" s="560"/>
      <c r="J23" s="560"/>
      <c r="K23" s="292"/>
    </row>
    <row r="24" spans="1:25">
      <c r="A24" s="274"/>
      <c r="B24" s="287"/>
      <c r="C24" s="560"/>
      <c r="D24" s="560"/>
      <c r="E24" s="560"/>
      <c r="F24" s="560"/>
      <c r="G24" s="560"/>
      <c r="H24" s="560"/>
      <c r="I24" s="560"/>
      <c r="J24" s="560"/>
      <c r="K24" s="292"/>
      <c r="O24" s="260" t="s">
        <v>299</v>
      </c>
      <c r="P24" s="260" t="str">
        <f>IF(AND(Q24=TRUE,OR('Datos generales'!B70="",'Datos generales'!E70="")),"KO","OK")</f>
        <v>OK</v>
      </c>
      <c r="Q24" s="260" t="b">
        <f>OR('Datos generales'!C15="Máster de Formación Permanente",'Datos generales'!C15="Diploma de Especialización",'Datos generales'!C15="Experto",'Datos generales'!C15="Internado")</f>
        <v>0</v>
      </c>
    </row>
    <row r="25" spans="1:25">
      <c r="A25" s="274"/>
      <c r="B25" s="287"/>
      <c r="C25" s="560" t="str">
        <f>IF(AND(P30="KO",'Datos generales'!E132=""),"- El centro gestor es distinto del centro responsable. Debe indicar el nombre y apellidos del decano/la decana del centro gestor.","")</f>
        <v/>
      </c>
      <c r="D25" s="560"/>
      <c r="E25" s="560"/>
      <c r="F25" s="560"/>
      <c r="G25" s="560"/>
      <c r="H25" s="560"/>
      <c r="I25" s="560"/>
      <c r="J25" s="560"/>
      <c r="K25" s="292"/>
    </row>
    <row r="26" spans="1:25" ht="4.5" customHeight="1">
      <c r="A26" s="274"/>
      <c r="B26" s="287"/>
      <c r="C26" s="298"/>
      <c r="D26" s="298"/>
      <c r="E26" s="298"/>
      <c r="F26" s="298"/>
      <c r="G26" s="298"/>
      <c r="H26" s="292"/>
      <c r="I26" s="292"/>
      <c r="J26" s="292"/>
      <c r="K26" s="292"/>
    </row>
    <row r="27" spans="1:25">
      <c r="A27" s="277"/>
      <c r="B27" s="284"/>
      <c r="C27" s="279" t="s">
        <v>267</v>
      </c>
      <c r="D27" s="279"/>
      <c r="E27" s="293"/>
      <c r="F27" s="293"/>
      <c r="G27" s="293"/>
      <c r="H27" s="294"/>
      <c r="I27" s="294"/>
      <c r="J27" s="294"/>
      <c r="K27" s="294"/>
      <c r="O27" s="260" t="s">
        <v>277</v>
      </c>
      <c r="P27" s="260" t="str">
        <f>IF(AND('Datos generales'!E69&lt;&gt;"",'Datos generales'!E108="Sí"),"KO","OK")</f>
        <v>OK</v>
      </c>
    </row>
    <row r="28" spans="1:25">
      <c r="A28" s="277"/>
      <c r="B28" s="284"/>
      <c r="C28" s="567" t="str">
        <f>IF(P54="KO","- Debe indicar en su apartado el nombre y apellidos del/la gerente del centro responsable.","")</f>
        <v>- Debe indicar en su apartado el nombre y apellidos del/la gerente del centro responsable.</v>
      </c>
      <c r="D28" s="567"/>
      <c r="E28" s="567"/>
      <c r="F28" s="567"/>
      <c r="G28" s="567"/>
      <c r="H28" s="567"/>
      <c r="I28" s="567"/>
      <c r="J28" s="567"/>
      <c r="K28" s="294"/>
    </row>
    <row r="29" spans="1:25">
      <c r="A29" s="274"/>
      <c r="B29" s="284"/>
      <c r="C29" s="560" t="str">
        <f>IF(OR('Datos económicos'!E71&gt;0.009,'Datos económicos'!E71&lt;-0.009),"- El presupuesto no está equilibrado. El balance de ingresos/gastos debe ser igual a cero.","")</f>
        <v/>
      </c>
      <c r="D29" s="560"/>
      <c r="E29" s="560"/>
      <c r="F29" s="560"/>
      <c r="G29" s="560"/>
      <c r="H29" s="560"/>
      <c r="I29" s="560"/>
      <c r="J29" s="560"/>
      <c r="K29" s="294"/>
    </row>
    <row r="30" spans="1:25">
      <c r="A30" s="274"/>
      <c r="B30" s="284"/>
      <c r="C30" s="560" t="str">
        <f>IF(P40="OK","","- El número total de alumnos de la hoja de datos generales no coincide con el desglose hecho en la hoja de datos económicos.")</f>
        <v/>
      </c>
      <c r="D30" s="560"/>
      <c r="E30" s="560"/>
      <c r="F30" s="560"/>
      <c r="G30" s="560"/>
      <c r="H30" s="560"/>
      <c r="I30" s="560"/>
      <c r="J30" s="560"/>
      <c r="K30" s="294"/>
      <c r="O30" s="260" t="s">
        <v>280</v>
      </c>
      <c r="P30" s="260" t="str">
        <f>IF('Datos generales'!C22='Datos generales'!C24,"OK","KO")</f>
        <v>OK</v>
      </c>
    </row>
    <row r="31" spans="1:25" ht="4.5" customHeight="1">
      <c r="A31" s="274"/>
      <c r="B31" s="284"/>
      <c r="C31" s="293"/>
      <c r="D31" s="293"/>
      <c r="E31" s="293"/>
      <c r="F31" s="293"/>
      <c r="G31" s="293"/>
      <c r="H31" s="294"/>
      <c r="I31" s="294"/>
      <c r="J31" s="294"/>
      <c r="K31" s="294"/>
    </row>
    <row r="32" spans="1:25">
      <c r="A32" s="277"/>
      <c r="B32" s="289"/>
      <c r="C32" s="280" t="s">
        <v>266</v>
      </c>
      <c r="D32" s="280"/>
      <c r="E32" s="295"/>
      <c r="F32" s="295"/>
      <c r="G32" s="295"/>
      <c r="H32" s="296"/>
      <c r="I32" s="296"/>
      <c r="J32" s="296"/>
      <c r="K32" s="296"/>
    </row>
    <row r="33" spans="1:17">
      <c r="A33" s="274"/>
      <c r="B33" s="289"/>
      <c r="C33" s="560" t="str">
        <f>IF(P56="KO", "- Las horas de TFM de la memoria académica no coinciden con las horas de tutorización de TFM en la hoja de datos académicos. Estas deben coincidir.","")</f>
        <v/>
      </c>
      <c r="D33" s="560"/>
      <c r="E33" s="560"/>
      <c r="F33" s="560"/>
      <c r="G33" s="560"/>
      <c r="H33" s="560"/>
      <c r="I33" s="560"/>
      <c r="J33" s="560"/>
      <c r="K33" s="296"/>
      <c r="O33" s="260" t="s">
        <v>282</v>
      </c>
      <c r="P33" s="260" t="str">
        <f>IF(OR('Datos generales'!C30="",'Datos generales'!F30="",'Datos generales'!C31="",'Datos generales'!E31="",'Datos generales'!C32=""),"KO","OK")</f>
        <v>KO</v>
      </c>
    </row>
    <row r="34" spans="1:17">
      <c r="A34" s="274"/>
      <c r="B34" s="289"/>
      <c r="C34" s="568"/>
      <c r="D34" s="568"/>
      <c r="E34" s="568"/>
      <c r="F34" s="568"/>
      <c r="G34" s="568"/>
      <c r="H34" s="568"/>
      <c r="I34" s="568"/>
      <c r="J34" s="568"/>
      <c r="K34" s="296"/>
      <c r="O34" s="260" t="s">
        <v>283</v>
      </c>
      <c r="P34" s="260" t="b">
        <f>OR('Datos generales'!C15="Máster de Formación Permanente",'Datos generales'!C15="Diploma de Especialización",'Datos generales'!C15="Experto",'Datos generales'!C15="Internado")</f>
        <v>0</v>
      </c>
      <c r="Q34" s="260" t="str">
        <f>IF(AND(P34=TRUE,OR('Datos generales'!B71="",'Datos generales'!E71="")),"KO","OK")</f>
        <v>OK</v>
      </c>
    </row>
    <row r="35" spans="1:17">
      <c r="A35" s="274"/>
      <c r="B35" s="289"/>
      <c r="C35" s="565" t="str">
        <f>IF(P42="KO","- La participación del profesorado UCM no llega al mínimo del 25% exigido, y no se ha cumplimentado el apartado de justificación.","")</f>
        <v>- La participación del profesorado UCM no llega al mínimo del 25% exigido, y no se ha cumplimentado el apartado de justificación.</v>
      </c>
      <c r="D35" s="565"/>
      <c r="E35" s="565"/>
      <c r="F35" s="565"/>
      <c r="G35" s="565"/>
      <c r="H35" s="565"/>
      <c r="I35" s="565"/>
      <c r="J35" s="565"/>
      <c r="K35" s="296"/>
    </row>
    <row r="36" spans="1:17">
      <c r="A36" s="274"/>
      <c r="B36" s="289"/>
      <c r="C36" s="565" t="str">
        <f>IF(P59="KO","- Las horas de tutorización de prácticas curriculares deben ser las mismas que las calculadas en la hoja de memoria académica.","")</f>
        <v/>
      </c>
      <c r="D36" s="565"/>
      <c r="E36" s="565"/>
      <c r="F36" s="565"/>
      <c r="G36" s="565"/>
      <c r="H36" s="565"/>
      <c r="I36" s="565"/>
      <c r="J36" s="565"/>
      <c r="K36" s="296"/>
      <c r="N36" s="281">
        <v>7.2999999999999995E-2</v>
      </c>
      <c r="O36" s="260" t="s">
        <v>284</v>
      </c>
      <c r="P36" s="260" t="str">
        <f>IF('Datos generales'!C62&gt;'RESUMEN ERRORES'!N36,"KO","OK")</f>
        <v>OK</v>
      </c>
    </row>
    <row r="37" spans="1:17">
      <c r="A37" s="274"/>
      <c r="B37" s="289"/>
      <c r="C37" s="565" t="str">
        <f>IF(P60="KO","- Las horas de supervisión de prácticas clínicas deben ser las mismas que las calculadas en la hoja de memoria académica.","")</f>
        <v/>
      </c>
      <c r="D37" s="565"/>
      <c r="E37" s="565"/>
      <c r="F37" s="565"/>
      <c r="G37" s="565"/>
      <c r="H37" s="565"/>
      <c r="I37" s="565"/>
      <c r="J37" s="565"/>
      <c r="K37" s="296"/>
      <c r="O37" s="277"/>
      <c r="P37" s="260" t="str">
        <f>IF(AND('Datos generales'!C20="Propuesta sin modificación",'RESUMEN ERRORES'!P36="KO"),"KO","OK")</f>
        <v>OK</v>
      </c>
    </row>
    <row r="38" spans="1:17" ht="5.25" customHeight="1">
      <c r="A38" s="274"/>
      <c r="B38" s="289"/>
      <c r="C38" s="299"/>
      <c r="D38" s="299"/>
      <c r="E38" s="299"/>
      <c r="F38" s="299"/>
      <c r="G38" s="299"/>
      <c r="H38" s="300"/>
      <c r="I38" s="296"/>
      <c r="J38" s="296"/>
      <c r="K38" s="296"/>
      <c r="O38" s="277"/>
    </row>
    <row r="39" spans="1:17">
      <c r="A39" s="277"/>
      <c r="B39" s="285"/>
      <c r="C39" s="282" t="s">
        <v>265</v>
      </c>
      <c r="D39" s="282"/>
      <c r="E39" s="297"/>
      <c r="F39" s="297"/>
      <c r="G39" s="297"/>
      <c r="H39" s="291"/>
      <c r="I39" s="291"/>
      <c r="J39" s="291"/>
      <c r="K39" s="291"/>
    </row>
    <row r="40" spans="1:17">
      <c r="A40" s="274"/>
      <c r="B40" s="285"/>
      <c r="C40" s="560" t="str">
        <f>IF(P44="KO", "- No ha cumplimentado completamente la hoja del módulo de TFM.","")</f>
        <v/>
      </c>
      <c r="D40" s="560"/>
      <c r="E40" s="560"/>
      <c r="F40" s="560"/>
      <c r="G40" s="560"/>
      <c r="H40" s="560"/>
      <c r="I40" s="560"/>
      <c r="J40" s="560"/>
      <c r="K40" s="291"/>
      <c r="O40" s="260" t="s">
        <v>285</v>
      </c>
      <c r="P40" s="260" t="str">
        <f>IF('Datos económicos'!C44='Datos generales'!B65,"OK","KO")</f>
        <v>OK</v>
      </c>
    </row>
    <row r="41" spans="1:17">
      <c r="A41" s="274"/>
      <c r="B41" s="285"/>
      <c r="C41" s="560" t="str">
        <f>IF(P49="KO","- El curso tiene prácticas externas y no ha cumplimentado completamente la hoja de 'módulo de prácticas externas'.","")</f>
        <v/>
      </c>
      <c r="D41" s="560"/>
      <c r="E41" s="560"/>
      <c r="F41" s="560"/>
      <c r="G41" s="560"/>
      <c r="H41" s="560"/>
      <c r="I41" s="560"/>
      <c r="J41" s="560"/>
      <c r="K41" s="291"/>
    </row>
    <row r="42" spans="1:17">
      <c r="A42" s="274"/>
      <c r="B42" s="285"/>
      <c r="C42" s="560" t="str">
        <f>IF(P51="KO","- El curso tiene prácticas clínicas y no ha cumplimentado completamente la hoja de 'módulo de prácticas clínicas'.","")</f>
        <v/>
      </c>
      <c r="D42" s="560"/>
      <c r="E42" s="560"/>
      <c r="F42" s="560"/>
      <c r="G42" s="560"/>
      <c r="H42" s="560"/>
      <c r="I42" s="560"/>
      <c r="J42" s="560"/>
      <c r="K42" s="291"/>
      <c r="O42" s="260" t="s">
        <v>288</v>
      </c>
      <c r="P42" s="260" t="str">
        <f>IF(AND('Datos académicos'!F120&lt;25%,'Datos académicos'!B126=""),"KO","OK")</f>
        <v>KO</v>
      </c>
    </row>
    <row r="43" spans="1:17">
      <c r="A43" s="270"/>
      <c r="B43" s="285"/>
      <c r="C43" s="560"/>
      <c r="D43" s="560"/>
      <c r="E43" s="560"/>
      <c r="F43" s="560"/>
      <c r="G43" s="560"/>
      <c r="H43" s="560"/>
      <c r="I43" s="560"/>
      <c r="J43" s="560"/>
      <c r="K43" s="291"/>
    </row>
    <row r="44" spans="1:17" ht="17.25" customHeight="1">
      <c r="A44" s="270"/>
      <c r="B44" s="285"/>
      <c r="C44" s="297"/>
      <c r="D44" s="297"/>
      <c r="E44" s="297"/>
      <c r="F44" s="297"/>
      <c r="G44" s="297"/>
      <c r="H44" s="291"/>
      <c r="I44" s="291"/>
      <c r="J44" s="291"/>
      <c r="K44" s="291"/>
      <c r="O44" s="260" t="s">
        <v>289</v>
      </c>
      <c r="P44" s="260" t="str">
        <f>IF(AND('Datos generales'!C15="Máster de Formación Permanente",OR('Módulo TFM'!A19="",'Módulo TFM'!A22="",'Módulo TFM'!A25="")),"KO","OK")</f>
        <v>OK</v>
      </c>
    </row>
    <row r="45" spans="1:17">
      <c r="A45" s="270"/>
      <c r="B45" s="270"/>
      <c r="C45" s="277"/>
      <c r="D45" s="277"/>
      <c r="E45" s="277"/>
      <c r="F45" s="277"/>
      <c r="G45" s="277"/>
    </row>
    <row r="46" spans="1:17">
      <c r="A46" s="270"/>
      <c r="B46" s="270"/>
      <c r="C46" s="277"/>
      <c r="D46" s="277"/>
      <c r="E46" s="277"/>
      <c r="F46" s="277"/>
      <c r="G46" s="277"/>
      <c r="O46" s="260" t="s">
        <v>290</v>
      </c>
      <c r="P46" s="260" t="str">
        <f>IF('Datos generales'!C17="Dos años","2",IF('Datos generales'!C17="Tres años","3","1"))</f>
        <v>1</v>
      </c>
    </row>
    <row r="47" spans="1:17">
      <c r="A47" s="270"/>
      <c r="B47" s="270"/>
      <c r="C47" s="277"/>
      <c r="D47" s="277"/>
      <c r="E47" s="277"/>
      <c r="F47" s="277"/>
      <c r="G47" s="277"/>
      <c r="P47" s="358"/>
    </row>
    <row r="48" spans="1:17">
      <c r="A48" s="270"/>
      <c r="B48" s="270"/>
      <c r="C48" s="277"/>
      <c r="D48" s="277"/>
      <c r="E48" s="277"/>
      <c r="F48" s="277"/>
      <c r="G48" s="277"/>
    </row>
    <row r="49" spans="1:16">
      <c r="A49" s="270"/>
      <c r="B49" s="270"/>
      <c r="C49" s="277"/>
      <c r="D49" s="277"/>
      <c r="E49" s="277"/>
      <c r="F49" s="277"/>
      <c r="G49" s="277"/>
      <c r="O49" s="260" t="s">
        <v>291</v>
      </c>
      <c r="P49" s="260" t="str">
        <f>IF('Módulo Prácticas Externas '!B17&gt;0,IF(OR('Módulo Prácticas Externas '!A20="",'Módulo Prácticas Externas '!H17="",'Módulo Prácticas Externas '!A23="",'Módulo Prácticas Externas '!A26="",'Módulo Prácticas Externas '!A29=""),"KO","OK"),"OK")</f>
        <v>OK</v>
      </c>
    </row>
    <row r="50" spans="1:16">
      <c r="A50" s="270"/>
      <c r="B50" s="270"/>
      <c r="C50" s="277"/>
      <c r="D50" s="277"/>
      <c r="E50" s="277"/>
      <c r="F50" s="277"/>
      <c r="G50" s="277"/>
    </row>
    <row r="51" spans="1:16">
      <c r="A51" s="260"/>
      <c r="B51" s="260"/>
      <c r="C51" s="277"/>
      <c r="D51" s="277"/>
      <c r="E51" s="277"/>
      <c r="F51" s="277"/>
      <c r="G51" s="277"/>
      <c r="O51" s="260" t="s">
        <v>292</v>
      </c>
      <c r="P51" s="260" t="str">
        <f>IF('Módulo Prácticas Clínicas'!B16&gt;0,IF(OR('Módulo Prácticas Clínicas'!A19="",'Módulo Prácticas Clínicas'!A22="",'Módulo Prácticas Clínicas'!A25="",'Módulo Prácticas Clínicas'!A29=""),"KO","OK"),"OK")</f>
        <v>OK</v>
      </c>
    </row>
    <row r="52" spans="1:16">
      <c r="A52" s="260"/>
      <c r="B52" s="260"/>
      <c r="C52" s="277"/>
      <c r="D52" s="277"/>
      <c r="E52" s="277"/>
      <c r="F52" s="277"/>
      <c r="G52" s="277"/>
    </row>
    <row r="53" spans="1:16">
      <c r="A53" s="260"/>
      <c r="B53" s="260"/>
      <c r="C53" s="277"/>
      <c r="D53" s="277"/>
      <c r="E53" s="277"/>
      <c r="F53" s="277"/>
      <c r="G53" s="277"/>
      <c r="O53" s="260" t="s">
        <v>293</v>
      </c>
      <c r="P53" s="260" t="str">
        <f>IF('Datos generales'!D122="","KO","OK")</f>
        <v>KO</v>
      </c>
    </row>
    <row r="54" spans="1:16">
      <c r="A54" s="260"/>
      <c r="B54" s="260"/>
      <c r="C54" s="277"/>
      <c r="D54" s="277"/>
      <c r="E54" s="277"/>
      <c r="F54" s="277"/>
      <c r="G54" s="277"/>
      <c r="O54" s="260" t="s">
        <v>294</v>
      </c>
      <c r="P54" s="260" t="str">
        <f>IF('Datos económicos'!C83="","KO","OK")</f>
        <v>KO</v>
      </c>
    </row>
    <row r="55" spans="1:16">
      <c r="A55" s="260"/>
      <c r="B55" s="260"/>
      <c r="C55" s="277"/>
      <c r="D55" s="277"/>
      <c r="E55" s="277"/>
      <c r="F55" s="277"/>
      <c r="G55" s="277"/>
    </row>
    <row r="56" spans="1:16">
      <c r="A56" s="260"/>
      <c r="B56" s="260"/>
      <c r="C56" s="277"/>
      <c r="D56" s="277"/>
      <c r="E56" s="277"/>
      <c r="F56" s="277"/>
      <c r="G56" s="277"/>
      <c r="O56" s="260" t="s">
        <v>295</v>
      </c>
      <c r="P56" s="260" t="str">
        <f>IF(INT('Memoria académica'!F34)&lt;&gt;0,IF('Datos académicos'!#REF!&lt;&gt;'Memoria académica'!F34,"KO","OK"),"OK")</f>
        <v>OK</v>
      </c>
    </row>
    <row r="57" spans="1:16">
      <c r="A57" s="260"/>
      <c r="B57" s="260"/>
      <c r="C57" s="277"/>
      <c r="D57" s="277"/>
      <c r="E57" s="277"/>
      <c r="F57" s="277"/>
      <c r="G57" s="277"/>
    </row>
    <row r="58" spans="1:16">
      <c r="A58" s="260"/>
      <c r="B58" s="260"/>
      <c r="C58" s="277"/>
      <c r="D58" s="277"/>
      <c r="E58" s="277"/>
      <c r="F58" s="277"/>
      <c r="G58" s="277"/>
    </row>
    <row r="59" spans="1:16">
      <c r="A59" s="260"/>
      <c r="B59" s="260"/>
      <c r="C59" s="277"/>
      <c r="D59" s="277"/>
      <c r="E59" s="277"/>
      <c r="F59" s="277"/>
      <c r="G59" s="277"/>
      <c r="O59" s="260" t="s">
        <v>298</v>
      </c>
      <c r="P59" s="260" t="str">
        <f>IF(ROUND(('Memoria académica'!F32),0)&lt;&gt;0,IF(ROUND(('Memoria académica'!F32),0)&lt;&gt;'Datos académicos'!#REF!,"KO","OK"),"OK")</f>
        <v>OK</v>
      </c>
    </row>
    <row r="60" spans="1:16">
      <c r="A60" s="260"/>
      <c r="B60" s="260"/>
      <c r="C60" s="277"/>
      <c r="D60" s="277"/>
      <c r="E60" s="277"/>
      <c r="F60" s="277"/>
      <c r="G60" s="277"/>
      <c r="O60" s="260" t="s">
        <v>297</v>
      </c>
      <c r="P60" s="260" t="str">
        <f>IF(ROUND(('Memoria académica'!F33),0)&lt;&gt;0,IF(ROUND(('Memoria académica'!F33),0)&lt;&gt;'Datos académicos'!#REF!,"KO","OK"),"OK")</f>
        <v>OK</v>
      </c>
    </row>
    <row r="61" spans="1:16">
      <c r="A61" s="260"/>
      <c r="B61" s="260"/>
      <c r="C61" s="277"/>
      <c r="D61" s="277"/>
      <c r="E61" s="277"/>
      <c r="F61" s="277"/>
      <c r="G61" s="277"/>
    </row>
    <row r="62" spans="1:16">
      <c r="A62" s="260"/>
      <c r="B62" s="260"/>
      <c r="C62" s="277"/>
      <c r="D62" s="277"/>
      <c r="E62" s="277"/>
      <c r="F62" s="277"/>
      <c r="G62" s="277"/>
    </row>
    <row r="63" spans="1:16">
      <c r="A63" s="260"/>
      <c r="B63" s="260"/>
      <c r="C63" s="277"/>
      <c r="D63" s="277"/>
      <c r="E63" s="277"/>
      <c r="F63" s="277"/>
      <c r="G63" s="277"/>
    </row>
    <row r="64" spans="1:16">
      <c r="A64" s="260"/>
      <c r="B64" s="260"/>
      <c r="C64" s="277"/>
      <c r="D64" s="277"/>
      <c r="E64" s="277"/>
      <c r="F64" s="277"/>
      <c r="G64" s="277"/>
    </row>
    <row r="65" spans="1:7">
      <c r="A65" s="260"/>
      <c r="B65" s="260"/>
      <c r="C65" s="277"/>
      <c r="D65" s="277"/>
      <c r="E65" s="277"/>
      <c r="F65" s="277"/>
      <c r="G65" s="277"/>
    </row>
    <row r="66" spans="1:7">
      <c r="A66" s="260"/>
      <c r="B66" s="260"/>
      <c r="C66" s="277"/>
      <c r="D66" s="277"/>
      <c r="E66" s="277"/>
      <c r="F66" s="277"/>
      <c r="G66" s="277"/>
    </row>
    <row r="67" spans="1:7">
      <c r="A67" s="260"/>
      <c r="B67" s="260"/>
      <c r="C67" s="277"/>
      <c r="D67" s="277"/>
      <c r="E67" s="277"/>
      <c r="F67" s="277"/>
      <c r="G67" s="277"/>
    </row>
    <row r="68" spans="1:7">
      <c r="A68" s="260"/>
      <c r="B68" s="260"/>
      <c r="C68" s="277"/>
      <c r="D68" s="277"/>
      <c r="E68" s="277"/>
      <c r="F68" s="277"/>
      <c r="G68" s="277"/>
    </row>
    <row r="69" spans="1:7">
      <c r="A69" s="260"/>
      <c r="B69" s="260"/>
      <c r="C69" s="277"/>
      <c r="D69" s="277"/>
      <c r="E69" s="277"/>
      <c r="F69" s="277"/>
      <c r="G69" s="277"/>
    </row>
    <row r="70" spans="1:7">
      <c r="A70" s="260"/>
      <c r="B70" s="260"/>
      <c r="C70" s="277"/>
      <c r="D70" s="277"/>
      <c r="E70" s="277"/>
      <c r="F70" s="277"/>
      <c r="G70" s="277"/>
    </row>
    <row r="71" spans="1:7">
      <c r="A71" s="260"/>
      <c r="B71" s="260"/>
      <c r="C71" s="277"/>
      <c r="D71" s="277"/>
      <c r="E71" s="277"/>
      <c r="F71" s="277"/>
      <c r="G71" s="277"/>
    </row>
    <row r="72" spans="1:7">
      <c r="A72" s="260"/>
      <c r="B72" s="260"/>
      <c r="C72" s="277"/>
      <c r="D72" s="277"/>
      <c r="E72" s="277"/>
      <c r="F72" s="277"/>
      <c r="G72" s="277"/>
    </row>
    <row r="73" spans="1:7">
      <c r="A73" s="260"/>
      <c r="B73" s="260"/>
      <c r="C73" s="277"/>
      <c r="D73" s="277"/>
      <c r="E73" s="277"/>
      <c r="F73" s="277"/>
      <c r="G73" s="277"/>
    </row>
    <row r="74" spans="1:7">
      <c r="A74" s="260"/>
      <c r="B74" s="260"/>
      <c r="C74" s="277"/>
      <c r="D74" s="277"/>
      <c r="E74" s="277"/>
      <c r="F74" s="277"/>
      <c r="G74" s="277"/>
    </row>
    <row r="75" spans="1:7">
      <c r="A75" s="260"/>
      <c r="B75" s="260"/>
      <c r="C75" s="277"/>
      <c r="D75" s="277"/>
      <c r="E75" s="277"/>
      <c r="F75" s="277"/>
      <c r="G75" s="277"/>
    </row>
    <row r="76" spans="1:7">
      <c r="A76" s="260"/>
      <c r="B76" s="260"/>
      <c r="C76" s="277"/>
      <c r="D76" s="277"/>
      <c r="E76" s="277"/>
      <c r="F76" s="277"/>
      <c r="G76" s="277"/>
    </row>
    <row r="77" spans="1:7">
      <c r="A77" s="260"/>
      <c r="B77" s="260"/>
      <c r="C77" s="277"/>
      <c r="D77" s="277"/>
      <c r="E77" s="277"/>
      <c r="F77" s="277"/>
      <c r="G77" s="277"/>
    </row>
    <row r="78" spans="1:7">
      <c r="A78" s="260"/>
      <c r="B78" s="260"/>
      <c r="C78" s="277"/>
      <c r="D78" s="277"/>
      <c r="E78" s="277"/>
      <c r="F78" s="277"/>
      <c r="G78" s="277"/>
    </row>
    <row r="79" spans="1:7">
      <c r="A79" s="260"/>
      <c r="B79" s="260"/>
      <c r="C79" s="277"/>
      <c r="D79" s="277"/>
      <c r="E79" s="277"/>
      <c r="F79" s="277"/>
      <c r="G79" s="277"/>
    </row>
    <row r="80" spans="1:7">
      <c r="A80" s="260"/>
      <c r="B80" s="260"/>
      <c r="C80" s="277"/>
      <c r="D80" s="277"/>
      <c r="E80" s="277"/>
      <c r="F80" s="277"/>
      <c r="G80" s="277"/>
    </row>
    <row r="81" spans="1:7">
      <c r="A81" s="260"/>
      <c r="B81" s="260"/>
      <c r="C81" s="277"/>
      <c r="D81" s="277"/>
      <c r="E81" s="277"/>
      <c r="F81" s="277"/>
      <c r="G81" s="277"/>
    </row>
    <row r="82" spans="1:7">
      <c r="A82" s="260"/>
      <c r="B82" s="260"/>
      <c r="C82" s="277"/>
      <c r="D82" s="277"/>
      <c r="E82" s="277"/>
      <c r="F82" s="277"/>
      <c r="G82" s="277"/>
    </row>
    <row r="83" spans="1:7">
      <c r="A83" s="260"/>
      <c r="B83" s="260"/>
      <c r="C83" s="277"/>
      <c r="D83" s="277"/>
      <c r="E83" s="277"/>
      <c r="F83" s="277"/>
      <c r="G83" s="277"/>
    </row>
    <row r="84" spans="1:7">
      <c r="A84" s="260"/>
      <c r="B84" s="260"/>
      <c r="C84" s="277"/>
      <c r="D84" s="277"/>
      <c r="E84" s="277"/>
      <c r="F84" s="277"/>
      <c r="G84" s="277"/>
    </row>
    <row r="85" spans="1:7">
      <c r="A85" s="260"/>
      <c r="B85" s="260"/>
      <c r="C85" s="277"/>
      <c r="D85" s="277"/>
      <c r="E85" s="277"/>
      <c r="F85" s="277"/>
      <c r="G85" s="277"/>
    </row>
    <row r="86" spans="1:7">
      <c r="A86" s="260"/>
      <c r="B86" s="260"/>
      <c r="C86" s="277"/>
      <c r="D86" s="277"/>
      <c r="E86" s="277"/>
      <c r="F86" s="277"/>
      <c r="G86" s="277"/>
    </row>
    <row r="87" spans="1:7">
      <c r="A87" s="260"/>
      <c r="B87" s="260"/>
      <c r="C87" s="277"/>
      <c r="D87" s="277"/>
      <c r="E87" s="277"/>
      <c r="F87" s="277"/>
      <c r="G87" s="277"/>
    </row>
    <row r="88" spans="1:7">
      <c r="A88" s="260"/>
      <c r="B88" s="260"/>
      <c r="C88" s="277"/>
      <c r="D88" s="277"/>
      <c r="E88" s="277"/>
      <c r="F88" s="277"/>
      <c r="G88" s="277"/>
    </row>
    <row r="89" spans="1:7">
      <c r="A89" s="260"/>
      <c r="B89" s="260"/>
      <c r="C89" s="277"/>
      <c r="D89" s="277"/>
      <c r="E89" s="277"/>
      <c r="F89" s="277"/>
      <c r="G89" s="277"/>
    </row>
    <row r="90" spans="1:7">
      <c r="A90" s="260"/>
      <c r="B90" s="260"/>
      <c r="C90" s="277"/>
      <c r="D90" s="277"/>
      <c r="E90" s="277"/>
      <c r="F90" s="277"/>
      <c r="G90" s="277"/>
    </row>
    <row r="91" spans="1:7">
      <c r="A91" s="260"/>
      <c r="B91" s="260"/>
      <c r="C91" s="277"/>
      <c r="D91" s="277"/>
      <c r="E91" s="277"/>
      <c r="F91" s="277"/>
      <c r="G91" s="277"/>
    </row>
    <row r="92" spans="1:7">
      <c r="A92" s="260"/>
      <c r="B92" s="260"/>
      <c r="C92" s="277"/>
      <c r="D92" s="277"/>
      <c r="E92" s="277"/>
      <c r="F92" s="277"/>
      <c r="G92" s="277"/>
    </row>
    <row r="93" spans="1:7">
      <c r="A93" s="260"/>
      <c r="B93" s="260"/>
      <c r="C93" s="277"/>
      <c r="D93" s="277"/>
      <c r="E93" s="277"/>
      <c r="F93" s="277"/>
      <c r="G93" s="277"/>
    </row>
    <row r="94" spans="1:7">
      <c r="A94" s="260"/>
      <c r="B94" s="260"/>
      <c r="C94" s="277"/>
      <c r="D94" s="277"/>
      <c r="E94" s="277"/>
      <c r="F94" s="277"/>
      <c r="G94" s="277"/>
    </row>
    <row r="95" spans="1:7">
      <c r="A95" s="260"/>
      <c r="B95" s="260"/>
      <c r="C95" s="277"/>
      <c r="D95" s="277"/>
      <c r="E95" s="277"/>
      <c r="F95" s="277"/>
      <c r="G95" s="277"/>
    </row>
    <row r="96" spans="1:7">
      <c r="A96" s="260"/>
      <c r="B96" s="260"/>
      <c r="C96" s="277"/>
      <c r="D96" s="277"/>
      <c r="E96" s="277"/>
      <c r="F96" s="277"/>
      <c r="G96" s="277"/>
    </row>
    <row r="97" spans="1:7">
      <c r="A97" s="260"/>
      <c r="B97" s="260"/>
      <c r="C97" s="277"/>
      <c r="D97" s="277"/>
      <c r="E97" s="277"/>
      <c r="F97" s="277"/>
      <c r="G97" s="277"/>
    </row>
    <row r="98" spans="1:7">
      <c r="A98" s="260"/>
      <c r="B98" s="260"/>
      <c r="C98" s="277"/>
      <c r="D98" s="277"/>
      <c r="E98" s="277"/>
      <c r="F98" s="277"/>
      <c r="G98" s="277"/>
    </row>
    <row r="99" spans="1:7">
      <c r="A99" s="260"/>
      <c r="B99" s="260"/>
      <c r="C99" s="277"/>
      <c r="D99" s="277"/>
      <c r="E99" s="277"/>
      <c r="F99" s="277"/>
      <c r="G99" s="277"/>
    </row>
    <row r="100" spans="1:7">
      <c r="A100" s="260"/>
      <c r="B100" s="260"/>
      <c r="C100" s="277"/>
      <c r="D100" s="277"/>
      <c r="E100" s="277"/>
      <c r="F100" s="277"/>
      <c r="G100" s="277"/>
    </row>
    <row r="101" spans="1:7">
      <c r="A101" s="260"/>
      <c r="B101" s="260"/>
      <c r="C101" s="277"/>
      <c r="D101" s="277"/>
      <c r="E101" s="277"/>
      <c r="F101" s="277"/>
      <c r="G101" s="277"/>
    </row>
    <row r="102" spans="1:7">
      <c r="A102" s="260"/>
      <c r="B102" s="260"/>
      <c r="C102" s="277"/>
      <c r="D102" s="277"/>
      <c r="E102" s="277"/>
      <c r="F102" s="277"/>
      <c r="G102" s="277"/>
    </row>
    <row r="103" spans="1:7">
      <c r="A103" s="260"/>
      <c r="B103" s="260"/>
      <c r="C103" s="277"/>
      <c r="D103" s="277"/>
      <c r="E103" s="277"/>
      <c r="F103" s="277"/>
      <c r="G103" s="277"/>
    </row>
    <row r="104" spans="1:7">
      <c r="A104" s="260"/>
      <c r="B104" s="260"/>
      <c r="C104" s="277"/>
      <c r="D104" s="277"/>
      <c r="E104" s="277"/>
      <c r="F104" s="277"/>
      <c r="G104" s="277"/>
    </row>
    <row r="105" spans="1:7">
      <c r="A105" s="260"/>
      <c r="B105" s="260"/>
      <c r="C105" s="277"/>
      <c r="D105" s="277"/>
      <c r="E105" s="277"/>
      <c r="F105" s="277"/>
      <c r="G105" s="277"/>
    </row>
    <row r="106" spans="1:7">
      <c r="A106" s="260"/>
      <c r="B106" s="260"/>
      <c r="C106" s="277"/>
      <c r="D106" s="277"/>
      <c r="E106" s="277"/>
      <c r="F106" s="277"/>
      <c r="G106" s="277"/>
    </row>
    <row r="107" spans="1:7">
      <c r="A107" s="260"/>
      <c r="B107" s="260"/>
      <c r="C107" s="277"/>
      <c r="D107" s="277"/>
      <c r="E107" s="277"/>
      <c r="F107" s="277"/>
      <c r="G107" s="277"/>
    </row>
    <row r="108" spans="1:7">
      <c r="A108" s="260"/>
      <c r="B108" s="260"/>
      <c r="C108" s="277"/>
      <c r="D108" s="277"/>
      <c r="E108" s="277"/>
      <c r="F108" s="277"/>
      <c r="G108" s="277"/>
    </row>
    <row r="109" spans="1:7">
      <c r="A109" s="260"/>
      <c r="B109" s="260"/>
      <c r="C109" s="277"/>
      <c r="D109" s="277"/>
      <c r="E109" s="277"/>
      <c r="F109" s="277"/>
      <c r="G109" s="277"/>
    </row>
    <row r="110" spans="1:7">
      <c r="A110" s="260"/>
      <c r="B110" s="260"/>
      <c r="C110" s="277"/>
      <c r="D110" s="277"/>
      <c r="E110" s="277"/>
      <c r="F110" s="277"/>
      <c r="G110" s="277"/>
    </row>
    <row r="111" spans="1:7">
      <c r="A111" s="260"/>
      <c r="B111" s="260"/>
      <c r="C111" s="277"/>
      <c r="D111" s="277"/>
      <c r="E111" s="277"/>
      <c r="F111" s="277"/>
      <c r="G111" s="277"/>
    </row>
    <row r="112" spans="1:7">
      <c r="A112" s="260"/>
      <c r="B112" s="260"/>
      <c r="C112" s="277"/>
      <c r="D112" s="277"/>
      <c r="E112" s="277"/>
      <c r="F112" s="277"/>
      <c r="G112" s="277"/>
    </row>
    <row r="113" spans="1:7">
      <c r="A113" s="260"/>
      <c r="B113" s="260"/>
      <c r="C113" s="277"/>
      <c r="D113" s="277"/>
      <c r="E113" s="277"/>
      <c r="F113" s="277"/>
      <c r="G113" s="277"/>
    </row>
    <row r="114" spans="1:7">
      <c r="A114" s="260"/>
      <c r="B114" s="260"/>
      <c r="C114" s="277"/>
      <c r="D114" s="277"/>
      <c r="E114" s="277"/>
      <c r="F114" s="277"/>
      <c r="G114" s="277"/>
    </row>
    <row r="115" spans="1:7">
      <c r="A115" s="260"/>
      <c r="B115" s="260"/>
      <c r="C115" s="277"/>
      <c r="D115" s="277"/>
      <c r="E115" s="277"/>
      <c r="F115" s="277"/>
      <c r="G115" s="277"/>
    </row>
    <row r="116" spans="1:7">
      <c r="A116" s="260"/>
      <c r="B116" s="260"/>
      <c r="C116" s="277"/>
      <c r="D116" s="277"/>
      <c r="E116" s="277"/>
      <c r="F116" s="277"/>
      <c r="G116" s="277"/>
    </row>
    <row r="117" spans="1:7">
      <c r="A117" s="260"/>
      <c r="B117" s="260"/>
      <c r="C117" s="277"/>
      <c r="D117" s="277"/>
      <c r="E117" s="277"/>
      <c r="F117" s="277"/>
      <c r="G117" s="277"/>
    </row>
    <row r="118" spans="1:7">
      <c r="A118" s="260"/>
      <c r="B118" s="260"/>
      <c r="C118" s="277"/>
      <c r="D118" s="277"/>
      <c r="E118" s="277"/>
      <c r="F118" s="277"/>
      <c r="G118" s="277"/>
    </row>
    <row r="119" spans="1:7">
      <c r="A119" s="260"/>
      <c r="B119" s="260"/>
      <c r="C119" s="277"/>
      <c r="D119" s="277"/>
      <c r="E119" s="277"/>
      <c r="F119" s="277"/>
      <c r="G119" s="277"/>
    </row>
    <row r="120" spans="1:7">
      <c r="A120" s="260"/>
      <c r="B120" s="260"/>
      <c r="C120" s="277"/>
      <c r="D120" s="277"/>
      <c r="E120" s="277"/>
      <c r="F120" s="277"/>
      <c r="G120" s="277"/>
    </row>
    <row r="121" spans="1:7">
      <c r="A121" s="260"/>
      <c r="B121" s="260"/>
      <c r="C121" s="277"/>
      <c r="D121" s="277"/>
      <c r="E121" s="277"/>
      <c r="F121" s="277"/>
      <c r="G121" s="277"/>
    </row>
    <row r="122" spans="1:7">
      <c r="A122" s="260"/>
      <c r="B122" s="260"/>
      <c r="C122" s="277"/>
      <c r="D122" s="277"/>
      <c r="E122" s="277"/>
      <c r="F122" s="277"/>
      <c r="G122" s="277"/>
    </row>
    <row r="123" spans="1:7">
      <c r="A123" s="260"/>
      <c r="B123" s="260"/>
      <c r="C123" s="277"/>
      <c r="D123" s="277"/>
      <c r="E123" s="277"/>
      <c r="F123" s="277"/>
      <c r="G123" s="277"/>
    </row>
    <row r="124" spans="1:7">
      <c r="A124" s="260"/>
      <c r="B124" s="260"/>
      <c r="C124" s="277"/>
      <c r="D124" s="277"/>
      <c r="E124" s="277"/>
      <c r="F124" s="277"/>
      <c r="G124" s="277"/>
    </row>
    <row r="125" spans="1:7">
      <c r="A125" s="260"/>
      <c r="B125" s="260"/>
      <c r="C125" s="277"/>
      <c r="D125" s="277"/>
      <c r="E125" s="277"/>
      <c r="F125" s="277"/>
      <c r="G125" s="277"/>
    </row>
    <row r="126" spans="1:7">
      <c r="A126" s="260"/>
      <c r="B126" s="260"/>
      <c r="C126" s="277"/>
      <c r="D126" s="277"/>
      <c r="E126" s="277"/>
      <c r="F126" s="277"/>
      <c r="G126" s="277"/>
    </row>
    <row r="127" spans="1:7">
      <c r="A127" s="260"/>
      <c r="B127" s="260"/>
      <c r="C127" s="277"/>
      <c r="D127" s="277"/>
      <c r="E127" s="277"/>
      <c r="F127" s="277"/>
      <c r="G127" s="277"/>
    </row>
    <row r="128" spans="1:7">
      <c r="A128" s="260"/>
      <c r="B128" s="260"/>
      <c r="C128" s="277"/>
      <c r="D128" s="277"/>
      <c r="E128" s="277"/>
      <c r="F128" s="277"/>
      <c r="G128" s="277"/>
    </row>
    <row r="129" spans="1:7">
      <c r="A129" s="260"/>
      <c r="B129" s="260"/>
      <c r="C129" s="277"/>
      <c r="D129" s="277"/>
      <c r="E129" s="277"/>
      <c r="F129" s="277"/>
      <c r="G129" s="277"/>
    </row>
    <row r="130" spans="1:7">
      <c r="A130" s="260"/>
      <c r="B130" s="260"/>
      <c r="C130" s="277"/>
      <c r="D130" s="277"/>
      <c r="E130" s="277"/>
      <c r="F130" s="277"/>
      <c r="G130" s="277"/>
    </row>
    <row r="131" spans="1:7">
      <c r="A131" s="260"/>
      <c r="B131" s="260"/>
      <c r="C131" s="277"/>
      <c r="D131" s="277"/>
      <c r="E131" s="277"/>
      <c r="F131" s="277"/>
      <c r="G131" s="277"/>
    </row>
    <row r="132" spans="1:7">
      <c r="A132" s="260"/>
      <c r="B132" s="260"/>
      <c r="C132" s="277"/>
      <c r="D132" s="277"/>
      <c r="E132" s="277"/>
      <c r="F132" s="277"/>
      <c r="G132" s="277"/>
    </row>
    <row r="133" spans="1:7">
      <c r="A133" s="260"/>
      <c r="B133" s="260"/>
      <c r="C133" s="277"/>
      <c r="D133" s="277"/>
      <c r="E133" s="277"/>
      <c r="F133" s="277"/>
      <c r="G133" s="277"/>
    </row>
    <row r="134" spans="1:7">
      <c r="A134" s="260"/>
      <c r="B134" s="260"/>
      <c r="C134" s="277"/>
      <c r="D134" s="277"/>
      <c r="E134" s="277"/>
      <c r="F134" s="277"/>
      <c r="G134" s="277"/>
    </row>
    <row r="135" spans="1:7">
      <c r="A135" s="260"/>
      <c r="B135" s="260"/>
      <c r="C135" s="277"/>
      <c r="D135" s="277"/>
      <c r="E135" s="277"/>
      <c r="F135" s="277"/>
      <c r="G135" s="277"/>
    </row>
    <row r="136" spans="1:7">
      <c r="A136" s="260"/>
      <c r="B136" s="260"/>
      <c r="C136" s="277"/>
      <c r="D136" s="277"/>
      <c r="E136" s="277"/>
      <c r="F136" s="277"/>
      <c r="G136" s="277"/>
    </row>
    <row r="137" spans="1:7">
      <c r="A137" s="260"/>
      <c r="B137" s="260"/>
      <c r="C137" s="277"/>
      <c r="D137" s="277"/>
      <c r="E137" s="277"/>
      <c r="F137" s="277"/>
      <c r="G137" s="277"/>
    </row>
    <row r="138" spans="1:7">
      <c r="A138" s="260"/>
      <c r="B138" s="260"/>
      <c r="C138" s="277"/>
      <c r="D138" s="277"/>
      <c r="E138" s="277"/>
      <c r="F138" s="277"/>
      <c r="G138" s="277"/>
    </row>
    <row r="139" spans="1:7">
      <c r="A139" s="260"/>
      <c r="B139" s="260"/>
      <c r="C139" s="277"/>
      <c r="D139" s="277"/>
      <c r="E139" s="277"/>
      <c r="F139" s="277"/>
      <c r="G139" s="277"/>
    </row>
    <row r="140" spans="1:7">
      <c r="A140" s="260"/>
      <c r="B140" s="260"/>
      <c r="C140" s="277"/>
      <c r="D140" s="277"/>
      <c r="E140" s="277"/>
      <c r="F140" s="277"/>
      <c r="G140" s="277"/>
    </row>
    <row r="141" spans="1:7">
      <c r="A141" s="260"/>
      <c r="B141" s="260"/>
      <c r="C141" s="277"/>
      <c r="D141" s="277"/>
      <c r="E141" s="277"/>
      <c r="F141" s="277"/>
      <c r="G141" s="277"/>
    </row>
    <row r="142" spans="1:7">
      <c r="A142" s="260"/>
      <c r="B142" s="260"/>
      <c r="C142" s="277"/>
      <c r="D142" s="277"/>
      <c r="E142" s="277"/>
      <c r="F142" s="277"/>
      <c r="G142" s="277"/>
    </row>
    <row r="143" spans="1:7">
      <c r="A143" s="260"/>
      <c r="B143" s="260"/>
      <c r="C143" s="277"/>
      <c r="D143" s="277"/>
      <c r="E143" s="277"/>
      <c r="F143" s="277"/>
      <c r="G143" s="277"/>
    </row>
    <row r="144" spans="1:7">
      <c r="A144" s="260"/>
      <c r="B144" s="260"/>
      <c r="C144" s="277"/>
      <c r="D144" s="277"/>
      <c r="E144" s="277"/>
      <c r="F144" s="277"/>
      <c r="G144" s="277"/>
    </row>
    <row r="145" spans="1:7">
      <c r="A145" s="260"/>
      <c r="B145" s="260"/>
      <c r="C145" s="277"/>
      <c r="D145" s="277"/>
      <c r="E145" s="277"/>
      <c r="F145" s="277"/>
      <c r="G145" s="277"/>
    </row>
    <row r="146" spans="1:7">
      <c r="A146" s="260"/>
      <c r="B146" s="260"/>
      <c r="C146" s="277"/>
      <c r="D146" s="277"/>
      <c r="E146" s="277"/>
      <c r="F146" s="277"/>
      <c r="G146" s="277"/>
    </row>
    <row r="147" spans="1:7">
      <c r="A147" s="260"/>
      <c r="B147" s="260"/>
      <c r="C147" s="277"/>
      <c r="D147" s="277"/>
      <c r="E147" s="277"/>
      <c r="F147" s="277"/>
      <c r="G147" s="277"/>
    </row>
    <row r="148" spans="1:7">
      <c r="A148" s="260"/>
      <c r="B148" s="260"/>
      <c r="C148" s="277"/>
      <c r="D148" s="277"/>
      <c r="E148" s="277"/>
      <c r="F148" s="277"/>
      <c r="G148" s="277"/>
    </row>
    <row r="149" spans="1:7">
      <c r="A149" s="260"/>
      <c r="B149" s="260"/>
      <c r="C149" s="277"/>
      <c r="D149" s="277"/>
      <c r="E149" s="277"/>
      <c r="F149" s="277"/>
      <c r="G149" s="277"/>
    </row>
  </sheetData>
  <sheetProtection algorithmName="SHA-512" hashValue="T/5dv4P/OTFRyxD3g0MRUwdknu5LaRXYZ5tvHgvqsBumrgFtxw69beznIVSjutyXb+t2dRW1dao64ePIvloFsg==" saltValue="f5qvPDOyZyQuNOX3t7/UBg==" spinCount="100000" sheet="1" objects="1" scenarios="1"/>
  <mergeCells count="30">
    <mergeCell ref="C43:J43"/>
    <mergeCell ref="C36:J36"/>
    <mergeCell ref="C37:J37"/>
    <mergeCell ref="C40:J40"/>
    <mergeCell ref="C41:J41"/>
    <mergeCell ref="C42:J42"/>
    <mergeCell ref="C29:J29"/>
    <mergeCell ref="C30:J30"/>
    <mergeCell ref="C33:J33"/>
    <mergeCell ref="C34:J34"/>
    <mergeCell ref="C35:J35"/>
    <mergeCell ref="C22:J22"/>
    <mergeCell ref="C23:J23"/>
    <mergeCell ref="C24:J24"/>
    <mergeCell ref="C25:J25"/>
    <mergeCell ref="C28:J28"/>
    <mergeCell ref="C21:J21"/>
    <mergeCell ref="C16:J16"/>
    <mergeCell ref="C17:J17"/>
    <mergeCell ref="C18:J18"/>
    <mergeCell ref="C14:J14"/>
    <mergeCell ref="C15:J15"/>
    <mergeCell ref="C19:J19"/>
    <mergeCell ref="C20:J20"/>
    <mergeCell ref="A6:K6"/>
    <mergeCell ref="A7:G7"/>
    <mergeCell ref="C13:J13"/>
    <mergeCell ref="C12:J12"/>
    <mergeCell ref="B9:K9"/>
    <mergeCell ref="A8:K8"/>
  </mergeCells>
  <pageMargins left="0.25" right="0.25" top="0.75" bottom="0.75" header="0.3" footer="0.3"/>
  <pageSetup paperSize="9" scale="77"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rgb="FF0070C0"/>
    <pageSetUpPr fitToPage="1"/>
  </sheetPr>
  <dimension ref="A7:O67"/>
  <sheetViews>
    <sheetView showGridLines="0" zoomScale="85" zoomScaleNormal="85" workbookViewId="0">
      <selection activeCell="F16" sqref="F16:G16"/>
    </sheetView>
  </sheetViews>
  <sheetFormatPr baseColWidth="10" defaultColWidth="10.81640625" defaultRowHeight="14.5"/>
  <cols>
    <col min="1" max="1" width="19.7265625" style="55" customWidth="1"/>
    <col min="2" max="2" width="10.81640625" style="306" customWidth="1"/>
    <col min="3" max="3" width="5.453125" style="306" customWidth="1"/>
    <col min="4" max="4" width="7.54296875" style="306" customWidth="1"/>
    <col min="5" max="5" width="17.26953125" style="306" customWidth="1"/>
    <col min="6" max="6" width="7.54296875" style="306" customWidth="1"/>
    <col min="7" max="7" width="8.26953125" style="306" customWidth="1"/>
    <col min="8" max="8" width="6.54296875" style="55" customWidth="1"/>
    <col min="9" max="11" width="7.54296875" style="55" customWidth="1"/>
    <col min="12" max="12" width="6.1796875" style="55" customWidth="1"/>
    <col min="13" max="13" width="5.54296875" style="55" customWidth="1"/>
    <col min="14" max="14" width="5" style="55" customWidth="1"/>
    <col min="15" max="15" width="8.1796875" style="55" customWidth="1"/>
    <col min="16" max="16384" width="10.81640625" style="55"/>
  </cols>
  <sheetData>
    <row r="7" spans="1:15" ht="18.5">
      <c r="A7" s="411" t="s">
        <v>47</v>
      </c>
      <c r="B7" s="411"/>
      <c r="C7" s="411"/>
      <c r="D7" s="411"/>
      <c r="E7" s="411"/>
      <c r="F7" s="411"/>
      <c r="G7" s="411"/>
      <c r="H7" s="411"/>
      <c r="I7" s="411"/>
      <c r="J7" s="411"/>
      <c r="K7" s="411"/>
      <c r="L7" s="411"/>
      <c r="M7" s="411"/>
      <c r="N7" s="411"/>
    </row>
    <row r="8" spans="1:15" ht="14.5" customHeight="1">
      <c r="A8" s="411" t="str">
        <f>IF('Datos generales'!C15="","",'Datos generales'!C15&amp;" en " &amp;'Datos generales'!C16)</f>
        <v/>
      </c>
      <c r="B8" s="411"/>
      <c r="C8" s="411"/>
      <c r="D8" s="411"/>
      <c r="E8" s="411"/>
      <c r="F8" s="411"/>
      <c r="G8" s="411"/>
      <c r="H8" s="411"/>
      <c r="I8" s="411"/>
      <c r="J8" s="411"/>
      <c r="K8" s="411"/>
      <c r="L8" s="411"/>
      <c r="M8" s="411"/>
      <c r="N8" s="411"/>
    </row>
    <row r="10" spans="1:15" ht="18.5">
      <c r="A10" s="570" t="s">
        <v>45</v>
      </c>
      <c r="B10" s="570"/>
      <c r="C10" s="570"/>
      <c r="D10" s="570"/>
      <c r="E10" s="570"/>
      <c r="F10" s="570"/>
      <c r="G10" s="570"/>
      <c r="H10" s="570"/>
      <c r="I10" s="570"/>
      <c r="J10" s="570"/>
      <c r="K10" s="570"/>
      <c r="L10" s="570"/>
      <c r="M10" s="570"/>
      <c r="N10" s="570"/>
    </row>
    <row r="12" spans="1:15" ht="16.5" customHeight="1">
      <c r="A12" s="580" t="s">
        <v>253</v>
      </c>
      <c r="B12" s="580"/>
      <c r="C12" s="580"/>
      <c r="D12" s="580"/>
      <c r="E12" s="580"/>
      <c r="F12" s="580"/>
      <c r="G12" s="580"/>
      <c r="H12" s="580"/>
      <c r="I12" s="580"/>
      <c r="J12" s="580"/>
      <c r="K12" s="580"/>
      <c r="L12" s="580"/>
      <c r="M12" s="580"/>
      <c r="N12" s="580"/>
    </row>
    <row r="13" spans="1:15">
      <c r="A13" s="581"/>
      <c r="B13" s="581"/>
      <c r="C13" s="581"/>
      <c r="D13" s="581"/>
      <c r="E13" s="581"/>
      <c r="F13" s="581"/>
      <c r="G13" s="581"/>
      <c r="H13" s="581"/>
      <c r="I13" s="581"/>
      <c r="J13" s="581"/>
      <c r="K13" s="581"/>
      <c r="L13" s="581"/>
      <c r="M13" s="581"/>
      <c r="N13" s="581"/>
    </row>
    <row r="14" spans="1:15" ht="18.5">
      <c r="A14" s="573" t="str">
        <f>"Módulo 1: "&amp;'Memoria académica'!B19</f>
        <v xml:space="preserve">Módulo 1: </v>
      </c>
      <c r="B14" s="573"/>
      <c r="C14" s="573"/>
      <c r="D14" s="573"/>
      <c r="E14" s="573"/>
      <c r="F14" s="573"/>
      <c r="G14" s="573"/>
      <c r="H14" s="573"/>
      <c r="I14" s="573"/>
      <c r="J14" s="573"/>
      <c r="K14" s="573"/>
      <c r="L14" s="573"/>
      <c r="M14" s="573"/>
      <c r="N14" s="573"/>
      <c r="O14" s="125"/>
    </row>
    <row r="15" spans="1:15">
      <c r="D15" s="136"/>
    </row>
    <row r="16" spans="1:15">
      <c r="A16" s="176" t="s">
        <v>33</v>
      </c>
      <c r="B16" s="319" t="str">
        <f>IF('Memoria académica'!D19+'Memoria académica'!D20&lt;&gt;0,'Memoria académica'!D19+'Memoria académica'!D20,"")</f>
        <v/>
      </c>
      <c r="D16" s="177" t="s">
        <v>210</v>
      </c>
      <c r="E16" s="178"/>
      <c r="F16" s="571" t="str">
        <f>IF(AND('Memoria académica'!E19="",'Memoria académica'!E20=""),"",IF(AND('Memoria académica'!E19&lt;&gt;"",'Memoria académica'!E20&lt;&gt;""),"Semipresencial",IF('Memoria académica'!E19&lt;&gt;"",'Memoria académica'!E19,'Memoria académica'!E20)))</f>
        <v/>
      </c>
      <c r="G16" s="571"/>
      <c r="I16" s="176" t="s">
        <v>212</v>
      </c>
      <c r="J16" s="173"/>
      <c r="K16" s="173"/>
      <c r="L16" s="40"/>
      <c r="M16" s="582" t="str">
        <f>IF('Memoria académica'!F19+'Memoria académica'!F20&lt;&gt;0,'Memoria académica'!F19+'Memoria académica'!F20,"")</f>
        <v/>
      </c>
      <c r="N16" s="582"/>
      <c r="O16" s="37"/>
    </row>
    <row r="17" spans="1:15">
      <c r="D17" s="136"/>
    </row>
    <row r="18" spans="1:15">
      <c r="A18" s="176" t="s">
        <v>137</v>
      </c>
      <c r="D18" s="136"/>
    </row>
    <row r="19" spans="1:15" ht="231" customHeight="1">
      <c r="A19" s="572"/>
      <c r="B19" s="572"/>
      <c r="C19" s="572"/>
      <c r="D19" s="572"/>
      <c r="E19" s="572"/>
      <c r="F19" s="572"/>
      <c r="G19" s="572"/>
      <c r="H19" s="572"/>
      <c r="I19" s="572"/>
      <c r="J19" s="572"/>
      <c r="K19" s="572"/>
      <c r="L19" s="572"/>
      <c r="M19" s="572"/>
      <c r="N19" s="572"/>
    </row>
    <row r="20" spans="1:15" ht="15.65" customHeight="1">
      <c r="A20" s="179"/>
      <c r="B20" s="179"/>
      <c r="C20" s="179"/>
      <c r="D20" s="179"/>
      <c r="E20" s="179"/>
      <c r="F20" s="179"/>
      <c r="G20" s="179"/>
      <c r="H20" s="179"/>
      <c r="I20" s="179"/>
      <c r="J20" s="179"/>
      <c r="K20" s="179"/>
      <c r="L20" s="179"/>
      <c r="M20" s="179"/>
      <c r="N20" s="179"/>
    </row>
    <row r="21" spans="1:15">
      <c r="A21" s="176" t="s">
        <v>138</v>
      </c>
      <c r="D21" s="136"/>
    </row>
    <row r="22" spans="1:15" ht="117" customHeight="1">
      <c r="A22" s="577"/>
      <c r="B22" s="577"/>
      <c r="C22" s="577"/>
      <c r="D22" s="577"/>
      <c r="E22" s="577"/>
      <c r="F22" s="577"/>
      <c r="G22" s="577"/>
      <c r="H22" s="577"/>
      <c r="I22" s="577"/>
      <c r="J22" s="577"/>
      <c r="K22" s="577"/>
      <c r="L22" s="577"/>
      <c r="M22" s="577"/>
      <c r="N22" s="577"/>
    </row>
    <row r="23" spans="1:15">
      <c r="A23" s="180"/>
      <c r="D23" s="136"/>
    </row>
    <row r="24" spans="1:15" s="166" customFormat="1">
      <c r="A24" s="585" t="s">
        <v>319</v>
      </c>
      <c r="B24" s="585"/>
      <c r="C24" s="585"/>
      <c r="D24" s="585"/>
      <c r="E24" s="585"/>
      <c r="F24" s="585"/>
      <c r="G24" s="585"/>
      <c r="H24" s="585"/>
      <c r="I24" s="585"/>
      <c r="J24" s="585"/>
      <c r="K24" s="585"/>
      <c r="L24" s="585"/>
      <c r="M24" s="585"/>
      <c r="N24" s="585"/>
    </row>
    <row r="25" spans="1:15" ht="147" customHeight="1">
      <c r="A25" s="578"/>
      <c r="B25" s="578"/>
      <c r="C25" s="578"/>
      <c r="D25" s="578"/>
      <c r="E25" s="578"/>
      <c r="F25" s="578"/>
      <c r="G25" s="578"/>
      <c r="H25" s="578"/>
      <c r="I25" s="578"/>
      <c r="J25" s="578"/>
      <c r="K25" s="578"/>
      <c r="L25" s="578"/>
      <c r="M25" s="578"/>
      <c r="N25" s="578"/>
    </row>
    <row r="26" spans="1:15" ht="16.5" customHeight="1">
      <c r="A26" s="181"/>
      <c r="B26" s="181"/>
      <c r="C26" s="181"/>
      <c r="D26" s="181"/>
      <c r="E26" s="181"/>
      <c r="F26" s="181"/>
      <c r="G26" s="181"/>
      <c r="H26" s="181"/>
      <c r="I26" s="181"/>
      <c r="J26" s="181"/>
      <c r="K26" s="181"/>
      <c r="L26" s="181"/>
      <c r="M26" s="181"/>
      <c r="N26" s="181"/>
    </row>
    <row r="28" spans="1:15">
      <c r="A28" s="76"/>
      <c r="B28" s="318"/>
      <c r="C28" s="318"/>
      <c r="D28" s="320"/>
      <c r="E28" s="318"/>
      <c r="F28" s="318"/>
      <c r="G28" s="318"/>
      <c r="H28" s="184"/>
      <c r="I28" s="184"/>
      <c r="J28" s="184"/>
      <c r="K28" s="184"/>
      <c r="L28" s="184"/>
      <c r="M28" s="184"/>
      <c r="N28" s="184"/>
    </row>
    <row r="29" spans="1:15">
      <c r="A29" s="574"/>
      <c r="B29" s="575"/>
      <c r="C29" s="575"/>
      <c r="D29" s="575"/>
      <c r="E29" s="576"/>
      <c r="F29" s="576"/>
      <c r="G29" s="576"/>
      <c r="H29" s="576"/>
      <c r="I29" s="576"/>
      <c r="J29" s="576"/>
      <c r="K29" s="576"/>
      <c r="L29" s="576"/>
      <c r="M29" s="576"/>
      <c r="N29" s="576"/>
      <c r="O29" s="185"/>
    </row>
    <row r="30" spans="1:15">
      <c r="A30" s="318"/>
      <c r="B30" s="318"/>
      <c r="C30" s="318"/>
      <c r="D30" s="318"/>
      <c r="E30" s="569"/>
      <c r="F30" s="569"/>
      <c r="G30" s="569"/>
      <c r="H30" s="569"/>
      <c r="I30" s="569"/>
      <c r="J30" s="569"/>
      <c r="K30" s="569"/>
      <c r="L30" s="569"/>
      <c r="M30" s="569"/>
      <c r="N30" s="569"/>
    </row>
    <row r="31" spans="1:15">
      <c r="A31" s="583"/>
      <c r="B31" s="584"/>
      <c r="C31" s="584"/>
      <c r="D31" s="186"/>
      <c r="E31" s="569"/>
      <c r="F31" s="569"/>
      <c r="G31" s="569"/>
      <c r="H31" s="569"/>
      <c r="I31" s="569"/>
      <c r="J31" s="569"/>
      <c r="K31" s="569"/>
      <c r="L31" s="569"/>
      <c r="M31" s="569"/>
      <c r="N31" s="569"/>
    </row>
    <row r="32" spans="1:15">
      <c r="A32" s="79"/>
      <c r="B32" s="79"/>
      <c r="C32" s="79"/>
      <c r="D32" s="79"/>
      <c r="E32" s="318"/>
      <c r="F32" s="318"/>
      <c r="G32" s="318"/>
      <c r="H32" s="318"/>
      <c r="I32" s="318"/>
      <c r="J32" s="318"/>
      <c r="K32" s="318"/>
      <c r="L32" s="318"/>
      <c r="M32" s="318"/>
      <c r="N32" s="318"/>
    </row>
    <row r="33" spans="1:14">
      <c r="A33" s="79"/>
      <c r="B33" s="79"/>
      <c r="C33" s="79"/>
      <c r="D33" s="79"/>
      <c r="E33" s="318"/>
      <c r="F33" s="318"/>
      <c r="G33" s="318"/>
      <c r="H33" s="318"/>
      <c r="I33" s="318"/>
      <c r="J33" s="318"/>
      <c r="K33" s="318"/>
      <c r="L33" s="318"/>
      <c r="M33" s="318"/>
      <c r="N33" s="318"/>
    </row>
    <row r="34" spans="1:14">
      <c r="A34" s="79"/>
      <c r="B34" s="79"/>
      <c r="C34" s="79"/>
      <c r="D34" s="79"/>
      <c r="E34" s="318"/>
      <c r="F34" s="318"/>
      <c r="G34" s="318"/>
      <c r="H34" s="318"/>
      <c r="I34" s="318"/>
      <c r="J34" s="318"/>
      <c r="K34" s="318"/>
      <c r="L34" s="318"/>
      <c r="M34" s="318"/>
      <c r="N34" s="318"/>
    </row>
    <row r="35" spans="1:14">
      <c r="A35" s="79"/>
      <c r="B35" s="79"/>
      <c r="C35" s="79"/>
      <c r="D35" s="79"/>
      <c r="E35" s="318"/>
      <c r="F35" s="318"/>
      <c r="G35" s="318"/>
      <c r="H35" s="318"/>
      <c r="I35" s="318"/>
      <c r="J35" s="318"/>
      <c r="K35" s="318"/>
      <c r="L35" s="318"/>
      <c r="M35" s="318"/>
      <c r="N35" s="318"/>
    </row>
    <row r="36" spans="1:14">
      <c r="A36" s="79"/>
      <c r="B36" s="79"/>
      <c r="C36" s="79"/>
      <c r="D36" s="79"/>
      <c r="E36" s="318"/>
      <c r="F36" s="318"/>
      <c r="G36" s="318"/>
      <c r="H36" s="318"/>
      <c r="I36" s="318"/>
      <c r="J36" s="318"/>
      <c r="K36" s="318"/>
      <c r="L36" s="318"/>
      <c r="M36" s="318"/>
      <c r="N36" s="318"/>
    </row>
    <row r="37" spans="1:14">
      <c r="A37" s="79"/>
      <c r="B37" s="79"/>
      <c r="C37" s="79"/>
      <c r="D37" s="79"/>
      <c r="E37" s="318"/>
      <c r="F37" s="318"/>
      <c r="G37" s="318"/>
      <c r="H37" s="318"/>
      <c r="I37" s="318"/>
      <c r="J37" s="318"/>
      <c r="K37" s="318"/>
      <c r="L37" s="318"/>
      <c r="M37" s="318"/>
      <c r="N37" s="318"/>
    </row>
    <row r="38" spans="1:14">
      <c r="A38" s="79"/>
      <c r="B38" s="79"/>
      <c r="C38" s="79"/>
      <c r="D38" s="79"/>
      <c r="E38" s="318"/>
      <c r="F38" s="318"/>
      <c r="G38" s="318"/>
      <c r="H38" s="318"/>
      <c r="I38" s="318"/>
      <c r="J38" s="318"/>
      <c r="K38" s="318"/>
      <c r="L38" s="318"/>
      <c r="M38" s="318"/>
      <c r="N38" s="318"/>
    </row>
    <row r="39" spans="1:14">
      <c r="A39" s="79"/>
      <c r="B39" s="79"/>
      <c r="C39" s="79"/>
      <c r="D39" s="79"/>
      <c r="E39" s="318"/>
      <c r="F39" s="318"/>
      <c r="G39" s="318"/>
      <c r="H39" s="318"/>
      <c r="I39" s="318"/>
      <c r="J39" s="318"/>
      <c r="K39" s="318"/>
      <c r="L39" s="318"/>
      <c r="M39" s="318"/>
      <c r="N39" s="318"/>
    </row>
    <row r="40" spans="1:14">
      <c r="A40" s="79"/>
      <c r="B40" s="79"/>
      <c r="C40" s="79"/>
      <c r="D40" s="79"/>
      <c r="E40" s="318"/>
      <c r="F40" s="318"/>
      <c r="G40" s="318"/>
      <c r="H40" s="318"/>
      <c r="I40" s="318"/>
      <c r="J40" s="318"/>
      <c r="K40" s="318"/>
      <c r="L40" s="318"/>
      <c r="M40" s="318"/>
      <c r="N40" s="318"/>
    </row>
    <row r="41" spans="1:14">
      <c r="A41" s="79"/>
      <c r="B41" s="79"/>
      <c r="C41" s="79"/>
      <c r="D41" s="79"/>
      <c r="E41" s="318"/>
      <c r="F41" s="318"/>
      <c r="G41" s="318"/>
      <c r="H41" s="318"/>
      <c r="I41" s="318"/>
      <c r="J41" s="318"/>
      <c r="K41" s="318"/>
      <c r="L41" s="318"/>
      <c r="M41" s="318"/>
      <c r="N41" s="318"/>
    </row>
    <row r="42" spans="1:14">
      <c r="A42" s="79"/>
      <c r="B42" s="79"/>
      <c r="C42" s="79"/>
      <c r="D42" s="79"/>
      <c r="E42" s="318"/>
      <c r="F42" s="318"/>
      <c r="G42" s="318"/>
      <c r="H42" s="318"/>
      <c r="I42" s="318"/>
      <c r="J42" s="318"/>
      <c r="K42" s="318"/>
      <c r="L42" s="318"/>
      <c r="M42" s="318"/>
      <c r="N42" s="318"/>
    </row>
    <row r="43" spans="1:14">
      <c r="A43" s="79"/>
      <c r="B43" s="79"/>
      <c r="C43" s="79"/>
      <c r="D43" s="79"/>
      <c r="E43" s="318"/>
      <c r="F43" s="318"/>
      <c r="G43" s="318"/>
      <c r="H43" s="318"/>
      <c r="I43" s="318"/>
      <c r="J43" s="318"/>
      <c r="K43" s="318"/>
      <c r="L43" s="318"/>
      <c r="M43" s="318"/>
      <c r="N43" s="318"/>
    </row>
    <row r="44" spans="1:14">
      <c r="A44" s="79"/>
      <c r="B44" s="79"/>
      <c r="C44" s="79"/>
      <c r="D44" s="79"/>
      <c r="E44" s="318"/>
      <c r="F44" s="318"/>
      <c r="G44" s="318"/>
      <c r="H44" s="318"/>
      <c r="I44" s="318"/>
      <c r="J44" s="318"/>
      <c r="K44" s="318"/>
      <c r="L44" s="318"/>
      <c r="M44" s="318"/>
      <c r="N44" s="318"/>
    </row>
    <row r="45" spans="1:14">
      <c r="A45" s="79"/>
      <c r="B45" s="79"/>
      <c r="C45" s="79"/>
      <c r="D45" s="79"/>
      <c r="E45" s="318"/>
      <c r="F45" s="318"/>
      <c r="G45" s="318"/>
      <c r="H45" s="318"/>
      <c r="I45" s="318"/>
      <c r="J45" s="318"/>
      <c r="K45" s="318"/>
      <c r="L45" s="318"/>
      <c r="M45" s="318"/>
      <c r="N45" s="318"/>
    </row>
    <row r="46" spans="1:14">
      <c r="A46" s="79"/>
      <c r="B46" s="79"/>
      <c r="C46" s="79"/>
      <c r="D46" s="79"/>
      <c r="E46" s="318"/>
      <c r="F46" s="318"/>
      <c r="G46" s="318"/>
      <c r="H46" s="318"/>
      <c r="I46" s="318"/>
      <c r="J46" s="318"/>
      <c r="K46" s="318"/>
      <c r="L46" s="318"/>
      <c r="M46" s="318"/>
      <c r="N46" s="318"/>
    </row>
    <row r="47" spans="1:14">
      <c r="A47" s="79"/>
      <c r="B47" s="79"/>
      <c r="C47" s="79"/>
      <c r="D47" s="79"/>
      <c r="E47" s="318"/>
      <c r="F47" s="318"/>
      <c r="G47" s="318"/>
      <c r="H47" s="318"/>
      <c r="I47" s="318"/>
      <c r="J47" s="318"/>
      <c r="K47" s="318"/>
      <c r="L47" s="318"/>
      <c r="M47" s="318"/>
      <c r="N47" s="318"/>
    </row>
    <row r="48" spans="1:14">
      <c r="A48" s="79"/>
      <c r="B48" s="79"/>
      <c r="C48" s="79"/>
      <c r="D48" s="79"/>
      <c r="E48" s="318"/>
      <c r="F48" s="318"/>
      <c r="G48" s="318"/>
      <c r="H48" s="318"/>
      <c r="I48" s="318"/>
      <c r="J48" s="318"/>
      <c r="K48" s="318"/>
      <c r="L48" s="318"/>
      <c r="M48" s="318"/>
      <c r="N48" s="318"/>
    </row>
    <row r="49" spans="1:14">
      <c r="A49" s="79"/>
      <c r="B49" s="79"/>
      <c r="C49" s="79"/>
      <c r="D49" s="79"/>
      <c r="E49" s="318"/>
      <c r="F49" s="318"/>
      <c r="G49" s="318"/>
      <c r="H49" s="318"/>
      <c r="I49" s="318"/>
      <c r="J49" s="318"/>
      <c r="K49" s="318"/>
      <c r="L49" s="318"/>
      <c r="M49" s="318"/>
      <c r="N49" s="318"/>
    </row>
    <row r="50" spans="1:14">
      <c r="A50" s="579"/>
      <c r="B50" s="579"/>
      <c r="C50" s="579"/>
      <c r="D50" s="579"/>
      <c r="E50" s="318"/>
      <c r="F50" s="318"/>
      <c r="G50" s="318"/>
      <c r="H50" s="318"/>
      <c r="I50" s="318"/>
      <c r="J50" s="318"/>
      <c r="K50" s="318"/>
      <c r="L50" s="318"/>
      <c r="M50" s="318"/>
      <c r="N50" s="318"/>
    </row>
    <row r="51" spans="1:14">
      <c r="A51" s="184"/>
      <c r="B51" s="318"/>
      <c r="C51" s="318"/>
      <c r="D51" s="318"/>
      <c r="E51" s="318"/>
      <c r="F51" s="318"/>
      <c r="G51" s="318"/>
      <c r="H51" s="184"/>
      <c r="I51" s="184"/>
      <c r="J51" s="184"/>
      <c r="K51" s="184"/>
      <c r="L51" s="184"/>
      <c r="M51" s="184"/>
      <c r="N51" s="184"/>
    </row>
    <row r="52" spans="1:14">
      <c r="A52" s="184"/>
      <c r="B52" s="318"/>
      <c r="C52" s="318"/>
      <c r="D52" s="318"/>
      <c r="E52" s="569"/>
      <c r="F52" s="569"/>
      <c r="G52" s="569"/>
      <c r="H52" s="184"/>
      <c r="I52" s="184"/>
      <c r="J52" s="184"/>
      <c r="K52" s="184"/>
      <c r="L52" s="184"/>
      <c r="M52" s="184"/>
      <c r="N52" s="184"/>
    </row>
    <row r="53" spans="1:14">
      <c r="A53" s="184"/>
      <c r="B53" s="318"/>
      <c r="C53" s="318"/>
      <c r="D53" s="318"/>
      <c r="E53" s="569"/>
      <c r="F53" s="569"/>
      <c r="G53" s="569"/>
      <c r="H53" s="184"/>
      <c r="I53" s="184"/>
      <c r="J53" s="184"/>
      <c r="K53" s="184"/>
      <c r="L53" s="184"/>
      <c r="M53" s="184"/>
      <c r="N53" s="184"/>
    </row>
    <row r="54" spans="1:14">
      <c r="A54" s="184"/>
      <c r="B54" s="318"/>
      <c r="C54" s="318"/>
      <c r="D54" s="318"/>
      <c r="E54" s="318"/>
      <c r="F54" s="318"/>
      <c r="G54" s="318"/>
      <c r="H54" s="184"/>
      <c r="I54" s="184"/>
      <c r="J54" s="184"/>
      <c r="K54" s="184"/>
      <c r="L54" s="184"/>
      <c r="M54" s="184"/>
      <c r="N54" s="184"/>
    </row>
    <row r="55" spans="1:14" ht="18.5">
      <c r="A55" s="184"/>
      <c r="B55" s="187"/>
      <c r="C55" s="318"/>
      <c r="D55" s="318"/>
      <c r="E55" s="318"/>
      <c r="F55" s="318"/>
      <c r="G55" s="318"/>
      <c r="H55" s="184"/>
      <c r="I55" s="184"/>
      <c r="J55" s="184"/>
      <c r="K55" s="184"/>
      <c r="L55" s="184"/>
      <c r="M55" s="184"/>
      <c r="N55" s="184"/>
    </row>
    <row r="56" spans="1:14">
      <c r="A56" s="184"/>
      <c r="B56" s="184"/>
      <c r="C56" s="318"/>
      <c r="D56" s="318"/>
      <c r="E56" s="318"/>
      <c r="F56" s="318"/>
      <c r="G56" s="318"/>
      <c r="H56" s="184"/>
      <c r="I56" s="184"/>
      <c r="J56" s="184"/>
      <c r="K56" s="184"/>
      <c r="L56" s="184"/>
      <c r="M56" s="184"/>
      <c r="N56" s="184"/>
    </row>
    <row r="57" spans="1:14">
      <c r="A57" s="184"/>
      <c r="B57" s="184"/>
      <c r="C57" s="184"/>
      <c r="D57" s="184"/>
      <c r="E57" s="318"/>
      <c r="F57" s="318"/>
      <c r="G57" s="184"/>
      <c r="H57" s="184"/>
      <c r="I57" s="184"/>
      <c r="J57" s="184"/>
      <c r="K57" s="184"/>
      <c r="L57" s="184"/>
      <c r="M57" s="188"/>
      <c r="N57" s="184"/>
    </row>
    <row r="58" spans="1:14">
      <c r="A58" s="184"/>
      <c r="B58" s="184"/>
      <c r="C58" s="184"/>
      <c r="D58" s="184"/>
      <c r="E58" s="318"/>
      <c r="F58" s="318"/>
      <c r="G58" s="184"/>
      <c r="H58" s="184"/>
      <c r="I58" s="184"/>
      <c r="J58" s="184"/>
      <c r="K58" s="184"/>
      <c r="L58" s="184"/>
      <c r="M58" s="188"/>
      <c r="N58" s="184"/>
    </row>
    <row r="59" spans="1:14">
      <c r="A59" s="184"/>
      <c r="B59" s="184"/>
      <c r="C59" s="184"/>
      <c r="D59" s="184"/>
      <c r="E59" s="318"/>
      <c r="F59" s="318"/>
      <c r="G59" s="184"/>
      <c r="H59" s="184"/>
      <c r="I59" s="184"/>
      <c r="J59" s="184"/>
      <c r="K59" s="184"/>
      <c r="L59" s="184"/>
      <c r="M59" s="188"/>
      <c r="N59" s="184"/>
    </row>
    <row r="60" spans="1:14">
      <c r="A60" s="184"/>
      <c r="B60" s="184"/>
      <c r="C60" s="184"/>
      <c r="D60" s="184"/>
      <c r="E60" s="318"/>
      <c r="F60" s="318"/>
      <c r="G60" s="184"/>
      <c r="H60" s="184"/>
      <c r="I60" s="184"/>
      <c r="J60" s="184"/>
      <c r="K60" s="184"/>
      <c r="L60" s="184"/>
      <c r="M60" s="188"/>
      <c r="N60" s="184"/>
    </row>
    <row r="61" spans="1:14">
      <c r="A61" s="184"/>
      <c r="B61" s="184"/>
      <c r="C61" s="184"/>
      <c r="D61" s="184"/>
      <c r="E61" s="318"/>
      <c r="F61" s="318"/>
      <c r="G61" s="184"/>
      <c r="H61" s="184"/>
      <c r="I61" s="184"/>
      <c r="J61" s="184"/>
      <c r="K61" s="184"/>
      <c r="L61" s="184"/>
      <c r="M61" s="188"/>
      <c r="N61" s="184"/>
    </row>
    <row r="62" spans="1:14">
      <c r="A62" s="184"/>
      <c r="B62" s="184"/>
      <c r="C62" s="184"/>
      <c r="D62" s="184"/>
      <c r="E62" s="318"/>
      <c r="F62" s="318"/>
      <c r="G62" s="318"/>
      <c r="H62" s="184"/>
      <c r="I62" s="184"/>
      <c r="J62" s="184"/>
      <c r="K62" s="184"/>
      <c r="L62" s="184"/>
      <c r="M62" s="184"/>
      <c r="N62" s="184"/>
    </row>
    <row r="63" spans="1:14">
      <c r="A63" s="184"/>
      <c r="B63" s="184"/>
      <c r="C63" s="184"/>
      <c r="D63" s="184"/>
      <c r="E63" s="318"/>
      <c r="F63" s="318"/>
      <c r="G63" s="318"/>
      <c r="H63" s="184"/>
      <c r="I63" s="184"/>
      <c r="J63" s="184"/>
      <c r="K63" s="184"/>
      <c r="L63" s="184"/>
      <c r="M63" s="184"/>
      <c r="N63" s="184"/>
    </row>
    <row r="64" spans="1:14">
      <c r="B64" s="55"/>
      <c r="C64" s="55"/>
      <c r="D64" s="55"/>
    </row>
    <row r="65" spans="2:4">
      <c r="B65" s="55"/>
      <c r="C65" s="55"/>
      <c r="D65" s="55"/>
    </row>
    <row r="66" spans="2:4">
      <c r="B66" s="55"/>
      <c r="C66" s="55"/>
      <c r="D66" s="55"/>
    </row>
    <row r="67" spans="2:4">
      <c r="B67" s="55"/>
      <c r="C67" s="55"/>
      <c r="D67" s="55"/>
    </row>
  </sheetData>
  <sheetProtection algorithmName="SHA-512" hashValue="EroZqrH4xIzyW+Ngi2aDXI+IBAIeXkMArZCQvpoHRE81iT9bEZf+a8b7IYZcOrYemiF5XEo5nPgpmyAuKW0o0g==" saltValue="M7FRD7upBtoW66Coc2fS+A==" spinCount="100000" sheet="1" objects="1" scenarios="1"/>
  <mergeCells count="28">
    <mergeCell ref="A13:N13"/>
    <mergeCell ref="I30:I31"/>
    <mergeCell ref="J30:J31"/>
    <mergeCell ref="K30:K31"/>
    <mergeCell ref="L30:L31"/>
    <mergeCell ref="M16:N16"/>
    <mergeCell ref="A31:C31"/>
    <mergeCell ref="E30:E31"/>
    <mergeCell ref="F30:F31"/>
    <mergeCell ref="G30:G31"/>
    <mergeCell ref="H30:H31"/>
    <mergeCell ref="A24:N24"/>
    <mergeCell ref="E52:G52"/>
    <mergeCell ref="E53:G53"/>
    <mergeCell ref="A10:N10"/>
    <mergeCell ref="A7:N7"/>
    <mergeCell ref="A8:N8"/>
    <mergeCell ref="F16:G16"/>
    <mergeCell ref="A19:N19"/>
    <mergeCell ref="A14:N14"/>
    <mergeCell ref="A29:D29"/>
    <mergeCell ref="E29:N29"/>
    <mergeCell ref="A22:N22"/>
    <mergeCell ref="A25:N25"/>
    <mergeCell ref="A50:D50"/>
    <mergeCell ref="M30:M31"/>
    <mergeCell ref="N30:N31"/>
    <mergeCell ref="A12:N12"/>
  </mergeCells>
  <printOptions horizontalCentered="1"/>
  <pageMargins left="0.31496062992125984" right="0.31496062992125984" top="0.55118110236220474" bottom="0.35433070866141736" header="0.31496062992125984" footer="0.31496062992125984"/>
  <pageSetup paperSize="9" scale="79" fitToHeight="0" orientation="portrait" r:id="rId1"/>
  <headerFooter>
    <oddFooter>&amp;C&amp;A: &amp;P/&amp;N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rgb="FF0070C0"/>
    <pageSetUpPr fitToPage="1"/>
  </sheetPr>
  <dimension ref="A7:Q63"/>
  <sheetViews>
    <sheetView showGridLines="0" zoomScale="85" zoomScaleNormal="85" workbookViewId="0">
      <selection activeCell="A25" sqref="A25:N25"/>
    </sheetView>
  </sheetViews>
  <sheetFormatPr baseColWidth="10" defaultColWidth="10.81640625" defaultRowHeight="14.5"/>
  <cols>
    <col min="1" max="1" width="20.1796875" style="55" customWidth="1"/>
    <col min="2" max="2" width="10.1796875" style="306" customWidth="1"/>
    <col min="3" max="3" width="13.453125" style="306" customWidth="1"/>
    <col min="4" max="4" width="16" style="306" customWidth="1"/>
    <col min="5" max="5" width="1.81640625" style="306" customWidth="1"/>
    <col min="6" max="7" width="7.54296875" style="306" customWidth="1"/>
    <col min="8" max="8" width="6.1796875" style="55" customWidth="1"/>
    <col min="9" max="11" width="7.54296875" style="55" customWidth="1"/>
    <col min="12" max="12" width="6.26953125" style="55" customWidth="1"/>
    <col min="13" max="13" width="5.81640625" style="55" customWidth="1"/>
    <col min="14" max="14" width="5.26953125" style="55" customWidth="1"/>
    <col min="15" max="15" width="8.1796875" style="55" customWidth="1"/>
    <col min="16" max="16384" width="10.81640625" style="55"/>
  </cols>
  <sheetData>
    <row r="7" spans="1:15" ht="18.5">
      <c r="A7" s="411" t="s">
        <v>47</v>
      </c>
      <c r="B7" s="411"/>
      <c r="C7" s="411"/>
      <c r="D7" s="411"/>
      <c r="E7" s="411"/>
      <c r="F7" s="411"/>
      <c r="G7" s="411"/>
      <c r="H7" s="411"/>
      <c r="I7" s="411"/>
      <c r="J7" s="411"/>
      <c r="K7" s="411"/>
      <c r="L7" s="411"/>
      <c r="M7" s="411"/>
      <c r="N7" s="411"/>
    </row>
    <row r="8" spans="1:15" ht="14.5" customHeight="1">
      <c r="A8" s="411" t="str">
        <f>IF('Datos generales'!C15="","",'Datos generales'!C15&amp;" en " &amp;'Datos generales'!C16)</f>
        <v/>
      </c>
      <c r="B8" s="411"/>
      <c r="C8" s="411"/>
      <c r="D8" s="411"/>
      <c r="E8" s="411"/>
      <c r="F8" s="411"/>
      <c r="G8" s="411"/>
      <c r="H8" s="411"/>
      <c r="I8" s="411"/>
      <c r="J8" s="411"/>
      <c r="K8" s="411"/>
      <c r="L8" s="411"/>
      <c r="M8" s="411"/>
      <c r="N8" s="411"/>
    </row>
    <row r="10" spans="1:15" ht="18.5">
      <c r="A10" s="570" t="s">
        <v>45</v>
      </c>
      <c r="B10" s="570"/>
      <c r="C10" s="570"/>
      <c r="D10" s="570"/>
      <c r="E10" s="570"/>
      <c r="F10" s="570"/>
      <c r="G10" s="570"/>
      <c r="H10" s="570"/>
      <c r="I10" s="570"/>
      <c r="J10" s="570"/>
      <c r="K10" s="570"/>
      <c r="L10" s="570"/>
      <c r="M10" s="570"/>
      <c r="N10" s="570"/>
    </row>
    <row r="12" spans="1:15" ht="16.5" customHeight="1">
      <c r="A12" s="580" t="s">
        <v>253</v>
      </c>
      <c r="B12" s="580"/>
      <c r="C12" s="580"/>
      <c r="D12" s="580"/>
      <c r="E12" s="580"/>
      <c r="F12" s="580"/>
      <c r="G12" s="580"/>
      <c r="H12" s="580"/>
      <c r="I12" s="580"/>
      <c r="J12" s="580"/>
      <c r="K12" s="580"/>
      <c r="L12" s="580"/>
      <c r="M12" s="580"/>
      <c r="N12" s="580"/>
    </row>
    <row r="14" spans="1:15" ht="18.5">
      <c r="A14" s="573" t="str">
        <f>"Módulo 2: "&amp;'Memoria académica'!B21</f>
        <v xml:space="preserve">Módulo 2: </v>
      </c>
      <c r="B14" s="573"/>
      <c r="C14" s="573"/>
      <c r="D14" s="573"/>
      <c r="E14" s="573"/>
      <c r="F14" s="573"/>
      <c r="G14" s="573"/>
      <c r="H14" s="573"/>
      <c r="I14" s="573"/>
      <c r="J14" s="573"/>
      <c r="K14" s="573"/>
      <c r="L14" s="573"/>
      <c r="M14" s="573"/>
      <c r="N14" s="573"/>
      <c r="O14" s="125"/>
    </row>
    <row r="15" spans="1:15">
      <c r="D15" s="136"/>
    </row>
    <row r="16" spans="1:15">
      <c r="A16" s="176" t="s">
        <v>33</v>
      </c>
      <c r="B16" s="319" t="str">
        <f>IF('Memoria académica'!D21+'Memoria académica'!D22&lt;&gt;0,'Memoria académica'!D21+'Memoria académica'!D22,"")</f>
        <v/>
      </c>
      <c r="D16" s="178" t="s">
        <v>210</v>
      </c>
      <c r="F16" s="589" t="str">
        <f>IF(AND('Memoria académica'!E21="",'Memoria académica'!E22=""),"",IF(AND('Memoria académica'!E21&lt;&gt;"",'Memoria académica'!E22&lt;&gt;""),"Semipresencial",IF('Memoria académica'!E21&lt;&gt;"",'Memoria académica'!E21,'Memoria académica'!E22)))</f>
        <v/>
      </c>
      <c r="G16" s="571"/>
      <c r="I16" s="176" t="s">
        <v>212</v>
      </c>
      <c r="J16" s="189"/>
      <c r="K16" s="189"/>
      <c r="L16" s="38"/>
      <c r="M16" s="582" t="str">
        <f>IF('Memoria académica'!F21+'Memoria académica'!F22&lt;&gt;0,'Memoria académica'!F21+'Memoria académica'!F22,"")</f>
        <v/>
      </c>
      <c r="N16" s="582"/>
    </row>
    <row r="17" spans="1:17">
      <c r="D17" s="136"/>
    </row>
    <row r="18" spans="1:17">
      <c r="A18" s="176" t="s">
        <v>137</v>
      </c>
      <c r="D18" s="136"/>
    </row>
    <row r="19" spans="1:17" ht="231" customHeight="1">
      <c r="A19" s="587"/>
      <c r="B19" s="587"/>
      <c r="C19" s="587"/>
      <c r="D19" s="587"/>
      <c r="E19" s="587"/>
      <c r="F19" s="587"/>
      <c r="G19" s="587"/>
      <c r="H19" s="587"/>
      <c r="I19" s="587"/>
      <c r="J19" s="587"/>
      <c r="K19" s="587"/>
      <c r="L19" s="587"/>
      <c r="M19" s="587"/>
      <c r="N19" s="587"/>
      <c r="Q19" s="53"/>
    </row>
    <row r="20" spans="1:17" ht="15.65" customHeight="1">
      <c r="A20" s="179"/>
      <c r="B20" s="179"/>
      <c r="C20" s="179"/>
      <c r="D20" s="179"/>
      <c r="E20" s="179"/>
      <c r="F20" s="179"/>
      <c r="G20" s="179"/>
      <c r="H20" s="179"/>
      <c r="I20" s="179"/>
      <c r="J20" s="179"/>
      <c r="K20" s="179"/>
      <c r="L20" s="179"/>
      <c r="M20" s="179"/>
      <c r="N20" s="179"/>
    </row>
    <row r="21" spans="1:17">
      <c r="A21" s="176" t="s">
        <v>138</v>
      </c>
      <c r="D21" s="136"/>
    </row>
    <row r="22" spans="1:17" ht="117" customHeight="1">
      <c r="A22" s="586"/>
      <c r="B22" s="586"/>
      <c r="C22" s="586"/>
      <c r="D22" s="586"/>
      <c r="E22" s="586"/>
      <c r="F22" s="586"/>
      <c r="G22" s="586"/>
      <c r="H22" s="586"/>
      <c r="I22" s="586"/>
      <c r="J22" s="586"/>
      <c r="K22" s="586"/>
      <c r="L22" s="586"/>
      <c r="M22" s="586"/>
      <c r="N22" s="586"/>
    </row>
    <row r="23" spans="1:17">
      <c r="A23" s="180"/>
      <c r="D23" s="136"/>
    </row>
    <row r="24" spans="1:17" s="166" customFormat="1">
      <c r="A24" s="588" t="s">
        <v>320</v>
      </c>
      <c r="B24" s="585"/>
      <c r="C24" s="585"/>
      <c r="D24" s="585"/>
      <c r="E24" s="585"/>
      <c r="F24" s="585"/>
      <c r="G24" s="585"/>
      <c r="H24" s="585"/>
      <c r="I24" s="585"/>
      <c r="J24" s="585"/>
      <c r="K24" s="585"/>
      <c r="L24" s="585"/>
      <c r="M24" s="585"/>
      <c r="N24" s="585"/>
    </row>
    <row r="25" spans="1:17" ht="147" customHeight="1">
      <c r="A25" s="578"/>
      <c r="B25" s="578"/>
      <c r="C25" s="578"/>
      <c r="D25" s="578"/>
      <c r="E25" s="578"/>
      <c r="F25" s="578"/>
      <c r="G25" s="578"/>
      <c r="H25" s="578"/>
      <c r="I25" s="578"/>
      <c r="J25" s="578"/>
      <c r="K25" s="578"/>
      <c r="L25" s="578"/>
      <c r="M25" s="578"/>
      <c r="N25" s="578"/>
    </row>
    <row r="26" spans="1:17" ht="16.5" customHeight="1">
      <c r="A26" s="181"/>
      <c r="B26" s="181"/>
      <c r="C26" s="181"/>
      <c r="D26" s="181"/>
      <c r="E26" s="181"/>
      <c r="F26" s="181"/>
      <c r="G26" s="181"/>
      <c r="H26" s="181"/>
      <c r="I26" s="181"/>
      <c r="J26" s="181"/>
      <c r="K26" s="181"/>
      <c r="L26" s="181"/>
      <c r="M26" s="181"/>
      <c r="N26" s="181"/>
    </row>
    <row r="28" spans="1:17">
      <c r="A28" s="76"/>
      <c r="B28" s="318"/>
      <c r="C28" s="318"/>
      <c r="D28" s="320"/>
      <c r="E28" s="318"/>
      <c r="F28" s="318"/>
      <c r="G28" s="318"/>
      <c r="H28" s="184"/>
      <c r="I28" s="184"/>
      <c r="J28" s="184"/>
      <c r="K28" s="184"/>
      <c r="L28" s="184"/>
      <c r="M28" s="184"/>
      <c r="N28" s="184"/>
    </row>
    <row r="29" spans="1:17">
      <c r="A29" s="574"/>
      <c r="B29" s="575"/>
      <c r="C29" s="575"/>
      <c r="D29" s="575"/>
      <c r="E29" s="576"/>
      <c r="F29" s="576"/>
      <c r="G29" s="576"/>
      <c r="H29" s="576"/>
      <c r="I29" s="576"/>
      <c r="J29" s="576"/>
      <c r="K29" s="576"/>
      <c r="L29" s="576"/>
      <c r="M29" s="576"/>
      <c r="N29" s="576"/>
      <c r="O29" s="185"/>
    </row>
    <row r="30" spans="1:17">
      <c r="A30" s="318"/>
      <c r="B30" s="318"/>
      <c r="C30" s="318"/>
      <c r="D30" s="318"/>
      <c r="E30" s="569"/>
      <c r="F30" s="569"/>
      <c r="G30" s="569"/>
      <c r="H30" s="569"/>
      <c r="I30" s="569"/>
      <c r="J30" s="569"/>
      <c r="K30" s="569"/>
      <c r="L30" s="569"/>
      <c r="M30" s="569"/>
      <c r="N30" s="569"/>
    </row>
    <row r="31" spans="1:17">
      <c r="A31" s="583"/>
      <c r="B31" s="584"/>
      <c r="C31" s="584"/>
      <c r="D31" s="186"/>
      <c r="E31" s="569"/>
      <c r="F31" s="569"/>
      <c r="G31" s="569"/>
      <c r="H31" s="569"/>
      <c r="I31" s="569"/>
      <c r="J31" s="569"/>
      <c r="K31" s="569"/>
      <c r="L31" s="569"/>
      <c r="M31" s="569"/>
      <c r="N31" s="569"/>
    </row>
    <row r="32" spans="1:17">
      <c r="A32" s="79"/>
      <c r="B32" s="79"/>
      <c r="C32" s="79"/>
      <c r="D32" s="79"/>
      <c r="E32" s="318"/>
      <c r="F32" s="318"/>
      <c r="G32" s="318"/>
      <c r="H32" s="318"/>
      <c r="I32" s="318"/>
      <c r="J32" s="318"/>
      <c r="K32" s="318"/>
      <c r="L32" s="318"/>
      <c r="M32" s="318"/>
      <c r="N32" s="318"/>
    </row>
    <row r="33" spans="1:14">
      <c r="A33" s="79"/>
      <c r="B33" s="79"/>
      <c r="C33" s="79"/>
      <c r="D33" s="79"/>
      <c r="E33" s="318"/>
      <c r="F33" s="318"/>
      <c r="G33" s="318"/>
      <c r="H33" s="318"/>
      <c r="I33" s="318"/>
      <c r="J33" s="318"/>
      <c r="K33" s="318"/>
      <c r="L33" s="318"/>
      <c r="M33" s="318"/>
      <c r="N33" s="318"/>
    </row>
    <row r="34" spans="1:14">
      <c r="A34" s="79"/>
      <c r="B34" s="79"/>
      <c r="C34" s="79"/>
      <c r="D34" s="79"/>
      <c r="E34" s="318"/>
      <c r="F34" s="318"/>
      <c r="G34" s="318"/>
      <c r="H34" s="318"/>
      <c r="I34" s="318"/>
      <c r="J34" s="318"/>
      <c r="K34" s="318"/>
      <c r="L34" s="318"/>
      <c r="M34" s="318"/>
      <c r="N34" s="318"/>
    </row>
    <row r="35" spans="1:14">
      <c r="A35" s="79"/>
      <c r="B35" s="79"/>
      <c r="C35" s="79"/>
      <c r="D35" s="79"/>
      <c r="E35" s="318"/>
      <c r="F35" s="318"/>
      <c r="G35" s="318"/>
      <c r="H35" s="318"/>
      <c r="I35" s="318"/>
      <c r="J35" s="318"/>
      <c r="K35" s="318"/>
      <c r="L35" s="318"/>
      <c r="M35" s="318"/>
      <c r="N35" s="318"/>
    </row>
    <row r="36" spans="1:14">
      <c r="A36" s="79"/>
      <c r="B36" s="79"/>
      <c r="C36" s="79"/>
      <c r="D36" s="79"/>
      <c r="E36" s="318"/>
      <c r="F36" s="318"/>
      <c r="G36" s="318"/>
      <c r="H36" s="318"/>
      <c r="I36" s="318"/>
      <c r="J36" s="318"/>
      <c r="K36" s="318"/>
      <c r="L36" s="318"/>
      <c r="M36" s="318"/>
      <c r="N36" s="318"/>
    </row>
    <row r="37" spans="1:14">
      <c r="A37" s="79"/>
      <c r="B37" s="79"/>
      <c r="C37" s="79"/>
      <c r="D37" s="79"/>
      <c r="E37" s="318"/>
      <c r="F37" s="318"/>
      <c r="G37" s="318"/>
      <c r="H37" s="318"/>
      <c r="I37" s="318"/>
      <c r="J37" s="318"/>
      <c r="K37" s="318"/>
      <c r="L37" s="318"/>
      <c r="M37" s="318"/>
      <c r="N37" s="318"/>
    </row>
    <row r="38" spans="1:14">
      <c r="A38" s="79"/>
      <c r="B38" s="79"/>
      <c r="C38" s="79"/>
      <c r="D38" s="79"/>
      <c r="E38" s="318"/>
      <c r="F38" s="318"/>
      <c r="G38" s="318"/>
      <c r="H38" s="318"/>
      <c r="I38" s="318"/>
      <c r="J38" s="318"/>
      <c r="K38" s="318"/>
      <c r="L38" s="318"/>
      <c r="M38" s="318"/>
      <c r="N38" s="318"/>
    </row>
    <row r="39" spans="1:14">
      <c r="A39" s="79"/>
      <c r="B39" s="79"/>
      <c r="C39" s="79"/>
      <c r="D39" s="79"/>
      <c r="E39" s="318"/>
      <c r="F39" s="318"/>
      <c r="G39" s="318"/>
      <c r="H39" s="318"/>
      <c r="I39" s="318"/>
      <c r="J39" s="318"/>
      <c r="K39" s="318"/>
      <c r="L39" s="318"/>
      <c r="M39" s="318"/>
      <c r="N39" s="318"/>
    </row>
    <row r="40" spans="1:14">
      <c r="A40" s="79"/>
      <c r="B40" s="79"/>
      <c r="C40" s="79"/>
      <c r="D40" s="79"/>
      <c r="E40" s="318"/>
      <c r="F40" s="318"/>
      <c r="G40" s="318"/>
      <c r="H40" s="318"/>
      <c r="I40" s="318"/>
      <c r="J40" s="318"/>
      <c r="K40" s="318"/>
      <c r="L40" s="318"/>
      <c r="M40" s="318"/>
      <c r="N40" s="318"/>
    </row>
    <row r="41" spans="1:14">
      <c r="A41" s="79"/>
      <c r="B41" s="79"/>
      <c r="C41" s="79"/>
      <c r="D41" s="79"/>
      <c r="E41" s="318"/>
      <c r="F41" s="318"/>
      <c r="G41" s="318"/>
      <c r="H41" s="318"/>
      <c r="I41" s="318"/>
      <c r="J41" s="318"/>
      <c r="K41" s="318"/>
      <c r="L41" s="318"/>
      <c r="M41" s="318"/>
      <c r="N41" s="318"/>
    </row>
    <row r="42" spans="1:14">
      <c r="A42" s="79"/>
      <c r="B42" s="79"/>
      <c r="C42" s="79"/>
      <c r="D42" s="79"/>
      <c r="E42" s="318"/>
      <c r="F42" s="318"/>
      <c r="G42" s="318"/>
      <c r="H42" s="318"/>
      <c r="I42" s="318"/>
      <c r="J42" s="318"/>
      <c r="K42" s="318"/>
      <c r="L42" s="318"/>
      <c r="M42" s="318"/>
      <c r="N42" s="318"/>
    </row>
    <row r="43" spans="1:14">
      <c r="A43" s="79"/>
      <c r="B43" s="79"/>
      <c r="C43" s="79"/>
      <c r="D43" s="79"/>
      <c r="E43" s="318"/>
      <c r="F43" s="318"/>
      <c r="G43" s="318"/>
      <c r="H43" s="318"/>
      <c r="I43" s="318"/>
      <c r="J43" s="318"/>
      <c r="K43" s="318"/>
      <c r="L43" s="318"/>
      <c r="M43" s="318"/>
      <c r="N43" s="318"/>
    </row>
    <row r="44" spans="1:14">
      <c r="A44" s="79"/>
      <c r="B44" s="79"/>
      <c r="C44" s="79"/>
      <c r="D44" s="79"/>
      <c r="E44" s="318"/>
      <c r="F44" s="318"/>
      <c r="G44" s="318"/>
      <c r="H44" s="318"/>
      <c r="I44" s="318"/>
      <c r="J44" s="318"/>
      <c r="K44" s="318"/>
      <c r="L44" s="318"/>
      <c r="M44" s="318"/>
      <c r="N44" s="318"/>
    </row>
    <row r="45" spans="1:14">
      <c r="A45" s="79"/>
      <c r="B45" s="79"/>
      <c r="C45" s="79"/>
      <c r="D45" s="79"/>
      <c r="E45" s="318"/>
      <c r="F45" s="318"/>
      <c r="G45" s="318"/>
      <c r="H45" s="318"/>
      <c r="I45" s="318"/>
      <c r="J45" s="318"/>
      <c r="K45" s="318"/>
      <c r="L45" s="318"/>
      <c r="M45" s="318"/>
      <c r="N45" s="318"/>
    </row>
    <row r="46" spans="1:14">
      <c r="A46" s="79"/>
      <c r="B46" s="79"/>
      <c r="C46" s="79"/>
      <c r="D46" s="79"/>
      <c r="E46" s="318"/>
      <c r="F46" s="318"/>
      <c r="G46" s="318"/>
      <c r="H46" s="318"/>
      <c r="I46" s="318"/>
      <c r="J46" s="318"/>
      <c r="K46" s="318"/>
      <c r="L46" s="318"/>
      <c r="M46" s="318"/>
      <c r="N46" s="318"/>
    </row>
    <row r="47" spans="1:14">
      <c r="A47" s="79"/>
      <c r="B47" s="79"/>
      <c r="C47" s="79"/>
      <c r="D47" s="79"/>
      <c r="E47" s="318"/>
      <c r="F47" s="318"/>
      <c r="G47" s="318"/>
      <c r="H47" s="318"/>
      <c r="I47" s="318"/>
      <c r="J47" s="318"/>
      <c r="K47" s="318"/>
      <c r="L47" s="318"/>
      <c r="M47" s="318"/>
      <c r="N47" s="318"/>
    </row>
    <row r="48" spans="1:14">
      <c r="A48" s="79"/>
      <c r="B48" s="79"/>
      <c r="C48" s="79"/>
      <c r="D48" s="79"/>
      <c r="E48" s="318"/>
      <c r="F48" s="318"/>
      <c r="G48" s="318"/>
      <c r="H48" s="318"/>
      <c r="I48" s="318"/>
      <c r="J48" s="318"/>
      <c r="K48" s="318"/>
      <c r="L48" s="318"/>
      <c r="M48" s="318"/>
      <c r="N48" s="318"/>
    </row>
    <row r="49" spans="1:14">
      <c r="A49" s="79"/>
      <c r="B49" s="79"/>
      <c r="C49" s="79"/>
      <c r="D49" s="79"/>
      <c r="E49" s="318"/>
      <c r="F49" s="318"/>
      <c r="G49" s="318"/>
      <c r="H49" s="318"/>
      <c r="I49" s="318"/>
      <c r="J49" s="318"/>
      <c r="K49" s="318"/>
      <c r="L49" s="318"/>
      <c r="M49" s="318"/>
      <c r="N49" s="318"/>
    </row>
    <row r="50" spans="1:14">
      <c r="A50" s="579"/>
      <c r="B50" s="579"/>
      <c r="C50" s="579"/>
      <c r="D50" s="579"/>
      <c r="E50" s="318"/>
      <c r="F50" s="318"/>
      <c r="G50" s="318"/>
      <c r="H50" s="318"/>
      <c r="I50" s="318"/>
      <c r="J50" s="318"/>
      <c r="K50" s="318"/>
      <c r="L50" s="318"/>
      <c r="M50" s="318"/>
      <c r="N50" s="318"/>
    </row>
    <row r="51" spans="1:14">
      <c r="A51" s="184"/>
      <c r="B51" s="318"/>
      <c r="C51" s="318"/>
      <c r="D51" s="318"/>
      <c r="E51" s="318"/>
      <c r="F51" s="318"/>
      <c r="G51" s="318"/>
      <c r="H51" s="184"/>
      <c r="I51" s="184"/>
      <c r="J51" s="184"/>
      <c r="K51" s="184"/>
      <c r="L51" s="184"/>
      <c r="M51" s="184"/>
      <c r="N51" s="184"/>
    </row>
    <row r="52" spans="1:14">
      <c r="A52" s="184"/>
      <c r="B52" s="318"/>
      <c r="C52" s="318"/>
      <c r="D52" s="318"/>
      <c r="E52" s="318"/>
      <c r="F52" s="318"/>
      <c r="G52" s="318"/>
      <c r="H52" s="184"/>
      <c r="I52" s="184"/>
      <c r="J52" s="184"/>
      <c r="K52" s="184"/>
      <c r="L52" s="184"/>
      <c r="M52" s="184"/>
      <c r="N52" s="184"/>
    </row>
    <row r="53" spans="1:14" ht="18.5">
      <c r="A53" s="187"/>
      <c r="B53" s="184"/>
      <c r="C53" s="318"/>
      <c r="D53" s="318"/>
      <c r="E53" s="318"/>
      <c r="F53" s="318"/>
      <c r="G53" s="318"/>
      <c r="H53" s="184"/>
      <c r="I53" s="184"/>
      <c r="J53" s="184"/>
      <c r="K53" s="184"/>
      <c r="L53" s="184"/>
      <c r="M53" s="184"/>
      <c r="N53" s="184"/>
    </row>
    <row r="54" spans="1:14">
      <c r="A54" s="184"/>
      <c r="B54" s="184"/>
      <c r="C54" s="318"/>
      <c r="D54" s="318"/>
      <c r="E54" s="318"/>
      <c r="F54" s="318"/>
      <c r="G54" s="318"/>
      <c r="H54" s="184"/>
      <c r="I54" s="184"/>
      <c r="J54" s="184"/>
      <c r="K54" s="184"/>
      <c r="L54" s="184"/>
      <c r="M54" s="184"/>
      <c r="N54" s="184"/>
    </row>
    <row r="55" spans="1:14" ht="18.5">
      <c r="A55" s="184"/>
      <c r="B55" s="187"/>
      <c r="C55" s="318"/>
      <c r="D55" s="318"/>
      <c r="E55" s="318"/>
      <c r="F55" s="318"/>
      <c r="G55" s="318"/>
      <c r="H55" s="184"/>
      <c r="I55" s="184"/>
      <c r="J55" s="184"/>
      <c r="K55" s="184"/>
      <c r="L55" s="184"/>
      <c r="M55" s="184"/>
      <c r="N55" s="184"/>
    </row>
    <row r="56" spans="1:14">
      <c r="A56" s="184"/>
      <c r="B56" s="184"/>
      <c r="C56" s="318"/>
      <c r="D56" s="318"/>
      <c r="E56" s="318"/>
      <c r="F56" s="318"/>
      <c r="G56" s="318"/>
      <c r="H56" s="184"/>
      <c r="I56" s="184"/>
      <c r="J56" s="184"/>
      <c r="K56" s="184"/>
      <c r="L56" s="184"/>
      <c r="M56" s="184"/>
      <c r="N56" s="184"/>
    </row>
    <row r="57" spans="1:14">
      <c r="A57" s="184"/>
      <c r="B57" s="184"/>
      <c r="C57" s="184"/>
      <c r="D57" s="184"/>
      <c r="E57" s="318"/>
      <c r="F57" s="318"/>
      <c r="G57" s="184"/>
      <c r="H57" s="184"/>
      <c r="I57" s="184"/>
      <c r="J57" s="184"/>
      <c r="K57" s="184"/>
      <c r="L57" s="184"/>
      <c r="M57" s="188"/>
      <c r="N57" s="184"/>
    </row>
    <row r="58" spans="1:14">
      <c r="A58" s="184"/>
      <c r="B58" s="184"/>
      <c r="C58" s="184"/>
      <c r="D58" s="184"/>
      <c r="E58" s="318"/>
      <c r="F58" s="318"/>
      <c r="G58" s="184"/>
      <c r="H58" s="184"/>
      <c r="I58" s="184"/>
      <c r="J58" s="184"/>
      <c r="K58" s="184"/>
      <c r="L58" s="184"/>
      <c r="M58" s="188"/>
      <c r="N58" s="184"/>
    </row>
    <row r="59" spans="1:14">
      <c r="A59" s="184"/>
      <c r="B59" s="184"/>
      <c r="C59" s="184"/>
      <c r="D59" s="184"/>
      <c r="E59" s="318"/>
      <c r="F59" s="318"/>
      <c r="G59" s="184"/>
      <c r="H59" s="184"/>
      <c r="I59" s="184"/>
      <c r="J59" s="184"/>
      <c r="K59" s="184"/>
      <c r="L59" s="184"/>
      <c r="M59" s="188"/>
      <c r="N59" s="184"/>
    </row>
    <row r="60" spans="1:14">
      <c r="A60" s="184"/>
      <c r="B60" s="184"/>
      <c r="C60" s="184"/>
      <c r="D60" s="184"/>
      <c r="E60" s="318"/>
      <c r="F60" s="318"/>
      <c r="G60" s="184"/>
      <c r="H60" s="184"/>
      <c r="I60" s="184"/>
      <c r="J60" s="184"/>
      <c r="K60" s="184"/>
      <c r="L60" s="184"/>
      <c r="M60" s="188"/>
      <c r="N60" s="184"/>
    </row>
    <row r="61" spans="1:14">
      <c r="A61" s="184"/>
      <c r="B61" s="184"/>
      <c r="C61" s="184"/>
      <c r="D61" s="184"/>
      <c r="E61" s="318"/>
      <c r="F61" s="318"/>
      <c r="G61" s="184"/>
      <c r="H61" s="184"/>
      <c r="I61" s="184"/>
      <c r="J61" s="184"/>
      <c r="K61" s="184"/>
      <c r="L61" s="184"/>
      <c r="M61" s="188"/>
      <c r="N61" s="184"/>
    </row>
    <row r="62" spans="1:14">
      <c r="A62" s="184"/>
      <c r="B62" s="184"/>
      <c r="C62" s="184"/>
      <c r="D62" s="184"/>
      <c r="E62" s="318"/>
      <c r="F62" s="318"/>
      <c r="G62" s="318"/>
      <c r="H62" s="184"/>
      <c r="I62" s="184"/>
      <c r="J62" s="184"/>
      <c r="K62" s="184"/>
      <c r="L62" s="184"/>
      <c r="M62" s="184"/>
      <c r="N62" s="184"/>
    </row>
    <row r="63" spans="1:14">
      <c r="A63" s="184"/>
      <c r="B63" s="184"/>
      <c r="C63" s="184"/>
      <c r="D63" s="184"/>
      <c r="E63" s="318"/>
      <c r="F63" s="318"/>
      <c r="G63" s="318"/>
      <c r="H63" s="184"/>
      <c r="I63" s="184"/>
      <c r="J63" s="184"/>
      <c r="K63" s="184"/>
      <c r="L63" s="184"/>
      <c r="M63" s="184"/>
      <c r="N63" s="184"/>
    </row>
  </sheetData>
  <sheetProtection algorithmName="SHA-512" hashValue="RfJqrioMXM2XiUqZrEhT2gWs3ufdMnWbNVNUDe3/yxo4tpu41NJVIczWaR11btOeNphiffKUF2Kj4WTF6sm6tQ==" saltValue="grP8GbxbocgdVPH9jQC09Q==" spinCount="100000" sheet="1" objects="1" scenarios="1"/>
  <mergeCells count="25">
    <mergeCell ref="A50:D50"/>
    <mergeCell ref="N30:N31"/>
    <mergeCell ref="A31:C31"/>
    <mergeCell ref="E30:E31"/>
    <mergeCell ref="F30:F31"/>
    <mergeCell ref="H30:H31"/>
    <mergeCell ref="I30:I31"/>
    <mergeCell ref="J30:J31"/>
    <mergeCell ref="K30:K31"/>
    <mergeCell ref="M30:M31"/>
    <mergeCell ref="G30:G31"/>
    <mergeCell ref="L30:L31"/>
    <mergeCell ref="A7:N7"/>
    <mergeCell ref="A8:N8"/>
    <mergeCell ref="A10:N10"/>
    <mergeCell ref="A14:N14"/>
    <mergeCell ref="F16:G16"/>
    <mergeCell ref="M16:N16"/>
    <mergeCell ref="A12:N12"/>
    <mergeCell ref="A22:N22"/>
    <mergeCell ref="A25:N25"/>
    <mergeCell ref="A29:D29"/>
    <mergeCell ref="E29:N29"/>
    <mergeCell ref="A19:N19"/>
    <mergeCell ref="A24:N24"/>
  </mergeCells>
  <printOptions horizontalCentered="1"/>
  <pageMargins left="0.31496062992125984" right="0.31496062992125984" top="0.55118110236220474" bottom="0.35433070866141736" header="0.31496062992125984" footer="0.31496062992125984"/>
  <pageSetup paperSize="9" scale="79" fitToHeight="0" orientation="portrait" r:id="rId1"/>
  <headerFooter>
    <oddFooter>&amp;C&amp;A: &amp;P/&amp;N</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rgb="FF0070C0"/>
    <pageSetUpPr fitToPage="1"/>
  </sheetPr>
  <dimension ref="A7:O63"/>
  <sheetViews>
    <sheetView showGridLines="0" zoomScale="85" zoomScaleNormal="85" workbookViewId="0">
      <selection activeCell="A19" sqref="A19:N19"/>
    </sheetView>
  </sheetViews>
  <sheetFormatPr baseColWidth="10" defaultColWidth="10.81640625" defaultRowHeight="14.5"/>
  <cols>
    <col min="1" max="1" width="19.81640625" style="55" customWidth="1"/>
    <col min="2" max="2" width="11" style="306" customWidth="1"/>
    <col min="3" max="3" width="14.453125" style="306" customWidth="1"/>
    <col min="4" max="4" width="13" style="306" customWidth="1"/>
    <col min="5" max="5" width="1.26953125" style="306" customWidth="1"/>
    <col min="6" max="7" width="7.54296875" style="306" customWidth="1"/>
    <col min="8" max="8" width="3.54296875" style="55" customWidth="1"/>
    <col min="9" max="11" width="7.54296875" style="55" customWidth="1"/>
    <col min="12" max="12" width="6.7265625" style="55" customWidth="1"/>
    <col min="13" max="13" width="6.1796875" style="55" customWidth="1"/>
    <col min="14" max="14" width="4.453125" style="55" customWidth="1"/>
    <col min="15" max="15" width="8.1796875" style="55" customWidth="1"/>
    <col min="16" max="16384" width="10.81640625" style="55"/>
  </cols>
  <sheetData>
    <row r="7" spans="1:15" ht="18.5">
      <c r="A7" s="411" t="s">
        <v>47</v>
      </c>
      <c r="B7" s="411"/>
      <c r="C7" s="411"/>
      <c r="D7" s="411"/>
      <c r="E7" s="411"/>
      <c r="F7" s="411"/>
      <c r="G7" s="411"/>
      <c r="H7" s="411"/>
      <c r="I7" s="411"/>
      <c r="J7" s="411"/>
      <c r="K7" s="411"/>
      <c r="L7" s="411"/>
      <c r="M7" s="411"/>
      <c r="N7" s="411"/>
    </row>
    <row r="8" spans="1:15" ht="14.5" customHeight="1">
      <c r="A8" s="411" t="str">
        <f>IF('Datos generales'!C15="","",'Datos generales'!C15&amp;" en " &amp;'Datos generales'!C16)</f>
        <v/>
      </c>
      <c r="B8" s="411"/>
      <c r="C8" s="411"/>
      <c r="D8" s="411"/>
      <c r="E8" s="411"/>
      <c r="F8" s="411"/>
      <c r="G8" s="411"/>
      <c r="H8" s="411"/>
      <c r="I8" s="411"/>
      <c r="J8" s="411"/>
      <c r="K8" s="411"/>
      <c r="L8" s="411"/>
      <c r="M8" s="411"/>
      <c r="N8" s="411"/>
    </row>
    <row r="10" spans="1:15" ht="18.5">
      <c r="A10" s="570" t="s">
        <v>45</v>
      </c>
      <c r="B10" s="570"/>
      <c r="C10" s="570"/>
      <c r="D10" s="570"/>
      <c r="E10" s="570"/>
      <c r="F10" s="570"/>
      <c r="G10" s="570"/>
      <c r="H10" s="570"/>
      <c r="I10" s="570"/>
      <c r="J10" s="570"/>
      <c r="K10" s="570"/>
      <c r="L10" s="570"/>
      <c r="M10" s="570"/>
      <c r="N10" s="570"/>
    </row>
    <row r="12" spans="1:15" ht="16.5" customHeight="1">
      <c r="A12" s="580" t="s">
        <v>253</v>
      </c>
      <c r="B12" s="580"/>
      <c r="C12" s="580"/>
      <c r="D12" s="580"/>
      <c r="E12" s="580"/>
      <c r="F12" s="580"/>
      <c r="G12" s="580"/>
      <c r="H12" s="580"/>
      <c r="I12" s="580"/>
      <c r="J12" s="580"/>
      <c r="K12" s="580"/>
      <c r="L12" s="580"/>
      <c r="M12" s="580"/>
      <c r="N12" s="580"/>
    </row>
    <row r="14" spans="1:15" ht="18.5">
      <c r="A14" s="573" t="str">
        <f>"Módulo 3: "&amp;'Memoria académica'!B23</f>
        <v xml:space="preserve">Módulo 3: </v>
      </c>
      <c r="B14" s="573"/>
      <c r="C14" s="573"/>
      <c r="D14" s="573"/>
      <c r="E14" s="573"/>
      <c r="F14" s="573"/>
      <c r="G14" s="573"/>
      <c r="H14" s="573"/>
      <c r="I14" s="573"/>
      <c r="J14" s="573"/>
      <c r="K14" s="573"/>
      <c r="L14" s="573"/>
      <c r="M14" s="573"/>
      <c r="N14" s="573"/>
      <c r="O14" s="125"/>
    </row>
    <row r="15" spans="1:15">
      <c r="D15" s="136"/>
    </row>
    <row r="16" spans="1:15">
      <c r="A16" s="176" t="s">
        <v>33</v>
      </c>
      <c r="B16" s="319" t="str">
        <f>IF('Memoria académica'!D23+'Memoria académica'!D24&lt;&gt;0,'Memoria académica'!D23+'Memoria académica'!D24,"")</f>
        <v/>
      </c>
      <c r="D16" s="178" t="s">
        <v>210</v>
      </c>
      <c r="F16" s="571" t="str">
        <f>IF(AND('Memoria académica'!E23="",'Memoria académica'!E24=""),"",IF(AND('Memoria académica'!E23&lt;&gt;"",'Memoria académica'!E24&lt;&gt;""),"Semipresencial",IF('Memoria académica'!E23&lt;&gt;"",'Memoria académica'!E23,'Memoria académica'!E24)))</f>
        <v/>
      </c>
      <c r="G16" s="571"/>
      <c r="I16" s="176" t="s">
        <v>212</v>
      </c>
      <c r="J16" s="189"/>
      <c r="K16" s="189"/>
      <c r="L16" s="38"/>
      <c r="M16" s="582" t="str">
        <f>IF('Memoria académica'!F23+'Memoria académica'!F24&lt;&gt;0,'Memoria académica'!F23+'Memoria académica'!F24,"")</f>
        <v/>
      </c>
      <c r="N16" s="582"/>
    </row>
    <row r="17" spans="1:15">
      <c r="D17" s="136"/>
    </row>
    <row r="18" spans="1:15">
      <c r="A18" s="176" t="s">
        <v>137</v>
      </c>
      <c r="D18" s="136"/>
    </row>
    <row r="19" spans="1:15" ht="231" customHeight="1">
      <c r="A19" s="587"/>
      <c r="B19" s="587"/>
      <c r="C19" s="587"/>
      <c r="D19" s="587"/>
      <c r="E19" s="587"/>
      <c r="F19" s="587"/>
      <c r="G19" s="587"/>
      <c r="H19" s="587"/>
      <c r="I19" s="587"/>
      <c r="J19" s="587"/>
      <c r="K19" s="587"/>
      <c r="L19" s="587"/>
      <c r="M19" s="587"/>
      <c r="N19" s="587"/>
    </row>
    <row r="20" spans="1:15" ht="15.65" customHeight="1">
      <c r="A20" s="179"/>
      <c r="B20" s="179"/>
      <c r="C20" s="179"/>
      <c r="D20" s="179"/>
      <c r="E20" s="179"/>
      <c r="F20" s="179"/>
      <c r="G20" s="179"/>
      <c r="H20" s="179"/>
      <c r="I20" s="179"/>
      <c r="J20" s="179"/>
      <c r="K20" s="179"/>
      <c r="L20" s="179"/>
      <c r="M20" s="179"/>
      <c r="N20" s="179"/>
    </row>
    <row r="21" spans="1:15">
      <c r="A21" s="176" t="s">
        <v>138</v>
      </c>
      <c r="D21" s="136"/>
    </row>
    <row r="22" spans="1:15" ht="117" customHeight="1">
      <c r="A22" s="577"/>
      <c r="B22" s="577"/>
      <c r="C22" s="577"/>
      <c r="D22" s="577"/>
      <c r="E22" s="577"/>
      <c r="F22" s="577"/>
      <c r="G22" s="577"/>
      <c r="H22" s="577"/>
      <c r="I22" s="577"/>
      <c r="J22" s="577"/>
      <c r="K22" s="577"/>
      <c r="L22" s="577"/>
      <c r="M22" s="577"/>
      <c r="N22" s="577"/>
    </row>
    <row r="23" spans="1:15">
      <c r="A23" s="180"/>
      <c r="D23" s="136"/>
    </row>
    <row r="24" spans="1:15" s="166" customFormat="1">
      <c r="A24" s="590" t="s">
        <v>319</v>
      </c>
      <c r="B24" s="590"/>
      <c r="C24" s="590"/>
      <c r="D24" s="590"/>
      <c r="E24" s="590"/>
      <c r="F24" s="590"/>
      <c r="G24" s="590"/>
      <c r="H24" s="590"/>
      <c r="I24" s="590"/>
      <c r="J24" s="590"/>
      <c r="K24" s="590"/>
      <c r="L24" s="590"/>
      <c r="M24" s="590"/>
      <c r="N24" s="590"/>
    </row>
    <row r="25" spans="1:15" ht="147" customHeight="1">
      <c r="A25" s="578"/>
      <c r="B25" s="578"/>
      <c r="C25" s="578"/>
      <c r="D25" s="578"/>
      <c r="E25" s="578"/>
      <c r="F25" s="578"/>
      <c r="G25" s="578"/>
      <c r="H25" s="578"/>
      <c r="I25" s="578"/>
      <c r="J25" s="578"/>
      <c r="K25" s="578"/>
      <c r="L25" s="578"/>
      <c r="M25" s="578"/>
      <c r="N25" s="578"/>
    </row>
    <row r="26" spans="1:15" ht="16.5" customHeight="1">
      <c r="A26" s="181"/>
      <c r="B26" s="181"/>
      <c r="C26" s="181"/>
      <c r="D26" s="181"/>
      <c r="E26" s="181"/>
      <c r="F26" s="181"/>
      <c r="G26" s="181"/>
      <c r="H26" s="181"/>
      <c r="I26" s="181"/>
      <c r="J26" s="181"/>
      <c r="K26" s="181"/>
      <c r="L26" s="181"/>
      <c r="M26" s="181"/>
      <c r="N26" s="181"/>
    </row>
    <row r="28" spans="1:15">
      <c r="A28" s="76"/>
      <c r="B28" s="318"/>
      <c r="C28" s="318"/>
      <c r="D28" s="320"/>
      <c r="E28" s="318"/>
      <c r="F28" s="318"/>
      <c r="G28" s="318"/>
      <c r="H28" s="184"/>
      <c r="I28" s="184"/>
      <c r="J28" s="184"/>
      <c r="K28" s="184"/>
      <c r="L28" s="184"/>
      <c r="M28" s="184"/>
      <c r="N28" s="184"/>
    </row>
    <row r="29" spans="1:15">
      <c r="A29" s="574"/>
      <c r="B29" s="575"/>
      <c r="C29" s="575"/>
      <c r="D29" s="575"/>
      <c r="E29" s="576"/>
      <c r="F29" s="576"/>
      <c r="G29" s="576"/>
      <c r="H29" s="576"/>
      <c r="I29" s="576"/>
      <c r="J29" s="576"/>
      <c r="K29" s="576"/>
      <c r="L29" s="576"/>
      <c r="M29" s="576"/>
      <c r="N29" s="576"/>
      <c r="O29" s="185"/>
    </row>
    <row r="30" spans="1:15">
      <c r="A30" s="318"/>
      <c r="B30" s="318"/>
      <c r="C30" s="318"/>
      <c r="D30" s="318"/>
      <c r="E30" s="569"/>
      <c r="F30" s="569"/>
      <c r="G30" s="569"/>
      <c r="H30" s="569"/>
      <c r="I30" s="569"/>
      <c r="J30" s="569"/>
      <c r="K30" s="569"/>
      <c r="L30" s="569"/>
      <c r="M30" s="569"/>
      <c r="N30" s="569"/>
    </row>
    <row r="31" spans="1:15">
      <c r="A31" s="583"/>
      <c r="B31" s="584"/>
      <c r="C31" s="584"/>
      <c r="D31" s="186"/>
      <c r="E31" s="569"/>
      <c r="F31" s="569"/>
      <c r="G31" s="569"/>
      <c r="H31" s="569"/>
      <c r="I31" s="569"/>
      <c r="J31" s="569"/>
      <c r="K31" s="569"/>
      <c r="L31" s="569"/>
      <c r="M31" s="569"/>
      <c r="N31" s="569"/>
    </row>
    <row r="32" spans="1:15">
      <c r="A32" s="79"/>
      <c r="B32" s="79"/>
      <c r="C32" s="79"/>
      <c r="D32" s="79"/>
      <c r="E32" s="318"/>
      <c r="F32" s="318"/>
      <c r="G32" s="318"/>
      <c r="H32" s="318"/>
      <c r="I32" s="318"/>
      <c r="J32" s="318"/>
      <c r="K32" s="318"/>
      <c r="L32" s="318"/>
      <c r="M32" s="318"/>
      <c r="N32" s="318"/>
    </row>
    <row r="33" spans="1:14">
      <c r="A33" s="79"/>
      <c r="B33" s="79"/>
      <c r="C33" s="79"/>
      <c r="D33" s="79"/>
      <c r="E33" s="318"/>
      <c r="F33" s="318"/>
      <c r="G33" s="318"/>
      <c r="H33" s="318"/>
      <c r="I33" s="318"/>
      <c r="J33" s="318"/>
      <c r="K33" s="318"/>
      <c r="L33" s="318"/>
      <c r="M33" s="318"/>
      <c r="N33" s="318"/>
    </row>
    <row r="34" spans="1:14">
      <c r="A34" s="79"/>
      <c r="B34" s="79"/>
      <c r="C34" s="79"/>
      <c r="D34" s="79"/>
      <c r="E34" s="318"/>
      <c r="F34" s="318"/>
      <c r="G34" s="318"/>
      <c r="H34" s="318"/>
      <c r="I34" s="318"/>
      <c r="J34" s="318"/>
      <c r="K34" s="318"/>
      <c r="L34" s="318"/>
      <c r="M34" s="318"/>
      <c r="N34" s="318"/>
    </row>
    <row r="35" spans="1:14">
      <c r="A35" s="79"/>
      <c r="B35" s="79"/>
      <c r="C35" s="79"/>
      <c r="D35" s="79"/>
      <c r="E35" s="318"/>
      <c r="F35" s="318"/>
      <c r="G35" s="318"/>
      <c r="H35" s="318"/>
      <c r="I35" s="318"/>
      <c r="J35" s="318"/>
      <c r="K35" s="318"/>
      <c r="L35" s="318"/>
      <c r="M35" s="318"/>
      <c r="N35" s="318"/>
    </row>
    <row r="36" spans="1:14">
      <c r="A36" s="79"/>
      <c r="B36" s="79"/>
      <c r="C36" s="79"/>
      <c r="D36" s="79"/>
      <c r="E36" s="318"/>
      <c r="F36" s="318"/>
      <c r="G36" s="318"/>
      <c r="H36" s="318"/>
      <c r="I36" s="318"/>
      <c r="J36" s="318"/>
      <c r="K36" s="318"/>
      <c r="L36" s="318"/>
      <c r="M36" s="318"/>
      <c r="N36" s="318"/>
    </row>
    <row r="37" spans="1:14">
      <c r="A37" s="79"/>
      <c r="B37" s="79"/>
      <c r="C37" s="79"/>
      <c r="D37" s="79"/>
      <c r="E37" s="318"/>
      <c r="F37" s="318"/>
      <c r="G37" s="318"/>
      <c r="H37" s="318"/>
      <c r="I37" s="318"/>
      <c r="J37" s="318"/>
      <c r="K37" s="318"/>
      <c r="L37" s="318"/>
      <c r="M37" s="318"/>
      <c r="N37" s="318"/>
    </row>
    <row r="38" spans="1:14">
      <c r="A38" s="79"/>
      <c r="B38" s="79"/>
      <c r="C38" s="79"/>
      <c r="D38" s="79"/>
      <c r="E38" s="318"/>
      <c r="F38" s="318"/>
      <c r="G38" s="318"/>
      <c r="H38" s="318"/>
      <c r="I38" s="318"/>
      <c r="J38" s="318"/>
      <c r="K38" s="318"/>
      <c r="L38" s="318"/>
      <c r="M38" s="318"/>
      <c r="N38" s="318"/>
    </row>
    <row r="39" spans="1:14">
      <c r="A39" s="79"/>
      <c r="B39" s="79"/>
      <c r="C39" s="79"/>
      <c r="D39" s="79"/>
      <c r="E39" s="318"/>
      <c r="F39" s="318"/>
      <c r="G39" s="318"/>
      <c r="H39" s="318"/>
      <c r="I39" s="318"/>
      <c r="J39" s="318"/>
      <c r="K39" s="318"/>
      <c r="L39" s="318"/>
      <c r="M39" s="318"/>
      <c r="N39" s="318"/>
    </row>
    <row r="40" spans="1:14">
      <c r="A40" s="79"/>
      <c r="B40" s="79"/>
      <c r="C40" s="79"/>
      <c r="D40" s="79"/>
      <c r="E40" s="318"/>
      <c r="F40" s="318"/>
      <c r="G40" s="318"/>
      <c r="H40" s="318"/>
      <c r="I40" s="318"/>
      <c r="J40" s="318"/>
      <c r="K40" s="318"/>
      <c r="L40" s="318"/>
      <c r="M40" s="318"/>
      <c r="N40" s="318"/>
    </row>
    <row r="41" spans="1:14">
      <c r="A41" s="79"/>
      <c r="B41" s="79"/>
      <c r="C41" s="79"/>
      <c r="D41" s="79"/>
      <c r="E41" s="318"/>
      <c r="F41" s="318"/>
      <c r="G41" s="318"/>
      <c r="H41" s="318"/>
      <c r="I41" s="318"/>
      <c r="J41" s="318"/>
      <c r="K41" s="318"/>
      <c r="L41" s="318"/>
      <c r="M41" s="318"/>
      <c r="N41" s="318"/>
    </row>
    <row r="42" spans="1:14">
      <c r="A42" s="79"/>
      <c r="B42" s="79"/>
      <c r="C42" s="79"/>
      <c r="D42" s="79"/>
      <c r="E42" s="318"/>
      <c r="F42" s="318"/>
      <c r="G42" s="318"/>
      <c r="H42" s="318"/>
      <c r="I42" s="318"/>
      <c r="J42" s="318"/>
      <c r="K42" s="318"/>
      <c r="L42" s="318"/>
      <c r="M42" s="318"/>
      <c r="N42" s="318"/>
    </row>
    <row r="43" spans="1:14">
      <c r="A43" s="79"/>
      <c r="B43" s="79"/>
      <c r="C43" s="79"/>
      <c r="D43" s="79"/>
      <c r="E43" s="318"/>
      <c r="F43" s="318"/>
      <c r="G43" s="318"/>
      <c r="H43" s="318"/>
      <c r="I43" s="318"/>
      <c r="J43" s="318"/>
      <c r="K43" s="318"/>
      <c r="L43" s="318"/>
      <c r="M43" s="318"/>
      <c r="N43" s="318"/>
    </row>
    <row r="44" spans="1:14">
      <c r="A44" s="79"/>
      <c r="B44" s="79"/>
      <c r="C44" s="79"/>
      <c r="D44" s="79"/>
      <c r="E44" s="318"/>
      <c r="F44" s="318"/>
      <c r="G44" s="318"/>
      <c r="H44" s="318"/>
      <c r="I44" s="318"/>
      <c r="J44" s="318"/>
      <c r="K44" s="318"/>
      <c r="L44" s="318"/>
      <c r="M44" s="318"/>
      <c r="N44" s="318"/>
    </row>
    <row r="45" spans="1:14">
      <c r="A45" s="79"/>
      <c r="B45" s="79"/>
      <c r="C45" s="79"/>
      <c r="D45" s="79"/>
      <c r="E45" s="318"/>
      <c r="F45" s="318"/>
      <c r="G45" s="318"/>
      <c r="H45" s="318"/>
      <c r="I45" s="318"/>
      <c r="J45" s="318"/>
      <c r="K45" s="318"/>
      <c r="L45" s="318"/>
      <c r="M45" s="318"/>
      <c r="N45" s="318"/>
    </row>
    <row r="46" spans="1:14">
      <c r="A46" s="79"/>
      <c r="B46" s="79"/>
      <c r="C46" s="79"/>
      <c r="D46" s="79"/>
      <c r="E46" s="318"/>
      <c r="F46" s="318"/>
      <c r="G46" s="318"/>
      <c r="H46" s="318"/>
      <c r="I46" s="318"/>
      <c r="J46" s="318"/>
      <c r="K46" s="318"/>
      <c r="L46" s="318"/>
      <c r="M46" s="318"/>
      <c r="N46" s="318"/>
    </row>
    <row r="47" spans="1:14">
      <c r="A47" s="79"/>
      <c r="B47" s="79"/>
      <c r="C47" s="79"/>
      <c r="D47" s="79"/>
      <c r="E47" s="318"/>
      <c r="F47" s="318"/>
      <c r="G47" s="318"/>
      <c r="H47" s="318"/>
      <c r="I47" s="318"/>
      <c r="J47" s="318"/>
      <c r="K47" s="318"/>
      <c r="L47" s="318"/>
      <c r="M47" s="318"/>
      <c r="N47" s="318"/>
    </row>
    <row r="48" spans="1:14">
      <c r="A48" s="79"/>
      <c r="B48" s="79"/>
      <c r="C48" s="79"/>
      <c r="D48" s="79"/>
      <c r="E48" s="318"/>
      <c r="F48" s="318"/>
      <c r="G48" s="318"/>
      <c r="H48" s="318"/>
      <c r="I48" s="318"/>
      <c r="J48" s="318"/>
      <c r="K48" s="318"/>
      <c r="L48" s="318"/>
      <c r="M48" s="318"/>
      <c r="N48" s="318"/>
    </row>
    <row r="49" spans="1:14">
      <c r="A49" s="79"/>
      <c r="B49" s="79"/>
      <c r="C49" s="79"/>
      <c r="D49" s="79"/>
      <c r="E49" s="318"/>
      <c r="F49" s="318"/>
      <c r="G49" s="318"/>
      <c r="H49" s="318"/>
      <c r="I49" s="318"/>
      <c r="J49" s="318"/>
      <c r="K49" s="318"/>
      <c r="L49" s="318"/>
      <c r="M49" s="318"/>
      <c r="N49" s="318"/>
    </row>
    <row r="50" spans="1:14">
      <c r="A50" s="579"/>
      <c r="B50" s="579"/>
      <c r="C50" s="579"/>
      <c r="D50" s="579"/>
      <c r="E50" s="318"/>
      <c r="F50" s="318"/>
      <c r="G50" s="318"/>
      <c r="H50" s="318"/>
      <c r="I50" s="318"/>
      <c r="J50" s="318"/>
      <c r="K50" s="318"/>
      <c r="L50" s="318"/>
      <c r="M50" s="318"/>
      <c r="N50" s="318"/>
    </row>
    <row r="51" spans="1:14">
      <c r="A51" s="184"/>
      <c r="B51" s="318"/>
      <c r="C51" s="318"/>
      <c r="D51" s="318"/>
      <c r="E51" s="318"/>
      <c r="F51" s="318"/>
      <c r="G51" s="318"/>
      <c r="H51" s="184"/>
      <c r="I51" s="184"/>
      <c r="J51" s="184"/>
      <c r="K51" s="184"/>
      <c r="L51" s="184"/>
      <c r="M51" s="184"/>
      <c r="N51" s="184"/>
    </row>
    <row r="52" spans="1:14">
      <c r="A52" s="184"/>
      <c r="B52" s="318"/>
      <c r="C52" s="318"/>
      <c r="D52" s="318"/>
      <c r="E52" s="318"/>
      <c r="F52" s="318"/>
      <c r="G52" s="318"/>
      <c r="H52" s="184"/>
      <c r="I52" s="184"/>
      <c r="J52" s="184"/>
      <c r="K52" s="184"/>
      <c r="L52" s="184"/>
      <c r="M52" s="184"/>
      <c r="N52" s="184"/>
    </row>
    <row r="53" spans="1:14" ht="18.5">
      <c r="A53" s="187"/>
      <c r="B53" s="184"/>
      <c r="C53" s="318"/>
      <c r="D53" s="318"/>
      <c r="E53" s="318"/>
      <c r="F53" s="318"/>
      <c r="G53" s="318"/>
      <c r="H53" s="184"/>
      <c r="I53" s="184"/>
      <c r="J53" s="184"/>
      <c r="K53" s="184"/>
      <c r="L53" s="184"/>
      <c r="M53" s="184"/>
      <c r="N53" s="184"/>
    </row>
    <row r="54" spans="1:14">
      <c r="A54" s="184"/>
      <c r="B54" s="184"/>
      <c r="C54" s="318"/>
      <c r="D54" s="318"/>
      <c r="E54" s="318"/>
      <c r="F54" s="318"/>
      <c r="G54" s="318"/>
      <c r="H54" s="184"/>
      <c r="I54" s="184"/>
      <c r="J54" s="184"/>
      <c r="K54" s="184"/>
      <c r="L54" s="184"/>
      <c r="M54" s="184"/>
      <c r="N54" s="184"/>
    </row>
    <row r="55" spans="1:14" ht="18.5">
      <c r="A55" s="184"/>
      <c r="B55" s="187"/>
      <c r="C55" s="318"/>
      <c r="D55" s="318"/>
      <c r="E55" s="318"/>
      <c r="F55" s="318"/>
      <c r="G55" s="318"/>
      <c r="H55" s="184"/>
      <c r="I55" s="184"/>
      <c r="J55" s="184"/>
      <c r="K55" s="184"/>
      <c r="L55" s="184"/>
      <c r="M55" s="184"/>
      <c r="N55" s="184"/>
    </row>
    <row r="56" spans="1:14">
      <c r="A56" s="184"/>
      <c r="B56" s="184"/>
      <c r="C56" s="318"/>
      <c r="D56" s="318"/>
      <c r="E56" s="318"/>
      <c r="F56" s="318"/>
      <c r="G56" s="318"/>
      <c r="H56" s="184"/>
      <c r="I56" s="184"/>
      <c r="J56" s="184"/>
      <c r="K56" s="184"/>
      <c r="L56" s="184"/>
      <c r="M56" s="184"/>
      <c r="N56" s="184"/>
    </row>
    <row r="57" spans="1:14">
      <c r="A57" s="184"/>
      <c r="B57" s="184"/>
      <c r="C57" s="184"/>
      <c r="D57" s="184"/>
      <c r="E57" s="318"/>
      <c r="F57" s="318"/>
      <c r="G57" s="184"/>
      <c r="H57" s="184"/>
      <c r="I57" s="184"/>
      <c r="J57" s="184"/>
      <c r="K57" s="184"/>
      <c r="L57" s="184"/>
      <c r="M57" s="188"/>
      <c r="N57" s="184"/>
    </row>
    <row r="58" spans="1:14">
      <c r="A58" s="184"/>
      <c r="B58" s="184"/>
      <c r="C58" s="184"/>
      <c r="D58" s="184"/>
      <c r="E58" s="318"/>
      <c r="F58" s="318"/>
      <c r="G58" s="184"/>
      <c r="H58" s="184"/>
      <c r="I58" s="184"/>
      <c r="J58" s="184"/>
      <c r="K58" s="184"/>
      <c r="L58" s="184"/>
      <c r="M58" s="188"/>
      <c r="N58" s="184"/>
    </row>
    <row r="59" spans="1:14">
      <c r="A59" s="184"/>
      <c r="B59" s="184"/>
      <c r="C59" s="184"/>
      <c r="D59" s="184"/>
      <c r="E59" s="318"/>
      <c r="F59" s="318"/>
      <c r="G59" s="184"/>
      <c r="H59" s="184"/>
      <c r="I59" s="184"/>
      <c r="J59" s="184"/>
      <c r="K59" s="184"/>
      <c r="L59" s="184"/>
      <c r="M59" s="188"/>
      <c r="N59" s="184"/>
    </row>
    <row r="60" spans="1:14">
      <c r="A60" s="184"/>
      <c r="B60" s="184"/>
      <c r="C60" s="184"/>
      <c r="D60" s="184"/>
      <c r="E60" s="318"/>
      <c r="F60" s="318"/>
      <c r="G60" s="184"/>
      <c r="H60" s="184"/>
      <c r="I60" s="184"/>
      <c r="J60" s="184"/>
      <c r="K60" s="184"/>
      <c r="L60" s="184"/>
      <c r="M60" s="188"/>
      <c r="N60" s="184"/>
    </row>
    <row r="61" spans="1:14">
      <c r="A61" s="184"/>
      <c r="B61" s="184"/>
      <c r="C61" s="184"/>
      <c r="D61" s="184"/>
      <c r="E61" s="318"/>
      <c r="F61" s="318"/>
      <c r="G61" s="184"/>
      <c r="H61" s="184"/>
      <c r="I61" s="184"/>
      <c r="J61" s="184"/>
      <c r="K61" s="184"/>
      <c r="L61" s="184"/>
      <c r="M61" s="188"/>
      <c r="N61" s="184"/>
    </row>
    <row r="62" spans="1:14">
      <c r="A62" s="184"/>
      <c r="B62" s="184"/>
      <c r="C62" s="184"/>
      <c r="D62" s="184"/>
      <c r="E62" s="318"/>
      <c r="F62" s="318"/>
      <c r="G62" s="318"/>
      <c r="H62" s="184"/>
      <c r="I62" s="184"/>
      <c r="J62" s="184"/>
      <c r="K62" s="184"/>
      <c r="L62" s="184"/>
      <c r="M62" s="184"/>
      <c r="N62" s="184"/>
    </row>
    <row r="63" spans="1:14">
      <c r="A63" s="184"/>
      <c r="B63" s="184"/>
      <c r="C63" s="184"/>
      <c r="D63" s="184"/>
      <c r="E63" s="318"/>
      <c r="F63" s="318"/>
      <c r="G63" s="318"/>
      <c r="H63" s="184"/>
      <c r="I63" s="184"/>
      <c r="J63" s="184"/>
      <c r="K63" s="184"/>
      <c r="L63" s="184"/>
      <c r="M63" s="184"/>
      <c r="N63" s="184"/>
    </row>
  </sheetData>
  <sheetProtection algorithmName="SHA-512" hashValue="DTmx9gVCgTaA2CbUSrEnoX1SQ0R7VShVwRmODfMeBiSYafL/xkaYMd6yx8v/nB/WiaTT5pjAxyoSd+zwJXu00A==" saltValue="w/WLqQbJQY7nNT2/vhMgaA==" spinCount="100000" sheet="1" objects="1" scenarios="1"/>
  <mergeCells count="25">
    <mergeCell ref="A50:D50"/>
    <mergeCell ref="N30:N31"/>
    <mergeCell ref="A31:C31"/>
    <mergeCell ref="E30:E31"/>
    <mergeCell ref="F30:F31"/>
    <mergeCell ref="H30:H31"/>
    <mergeCell ref="I30:I31"/>
    <mergeCell ref="J30:J31"/>
    <mergeCell ref="K30:K31"/>
    <mergeCell ref="M30:M31"/>
    <mergeCell ref="G30:G31"/>
    <mergeCell ref="L30:L31"/>
    <mergeCell ref="A7:N7"/>
    <mergeCell ref="A8:N8"/>
    <mergeCell ref="A10:N10"/>
    <mergeCell ref="A14:N14"/>
    <mergeCell ref="F16:G16"/>
    <mergeCell ref="M16:N16"/>
    <mergeCell ref="A12:N12"/>
    <mergeCell ref="A22:N22"/>
    <mergeCell ref="A25:N25"/>
    <mergeCell ref="A29:D29"/>
    <mergeCell ref="E29:N29"/>
    <mergeCell ref="A19:N19"/>
    <mergeCell ref="A24:N24"/>
  </mergeCells>
  <printOptions horizontalCentered="1"/>
  <pageMargins left="0.31496062992125984" right="0.31496062992125984" top="0.55118110236220474" bottom="0.35433070866141736" header="0.31496062992125984" footer="0.31496062992125984"/>
  <pageSetup paperSize="9" scale="82" fitToHeight="0" orientation="portrait" r:id="rId1"/>
  <headerFooter>
    <oddFooter>&amp;C&amp;A: &amp;P/&amp;N</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AF06D7B91CF14B4C8465214DC1248355" ma:contentTypeVersion="10" ma:contentTypeDescription="Crear nuevo documento." ma:contentTypeScope="" ma:versionID="86c1762ee453d8650340b82ddd6658b8">
  <xsd:schema xmlns:xsd="http://www.w3.org/2001/XMLSchema" xmlns:xs="http://www.w3.org/2001/XMLSchema" xmlns:p="http://schemas.microsoft.com/office/2006/metadata/properties" xmlns:ns3="09283a2b-c8e9-4425-9d8f-20b3c605d944" targetNamespace="http://schemas.microsoft.com/office/2006/metadata/properties" ma:root="true" ma:fieldsID="e8b355777519b2c72046c3e158b11af3" ns3:_="">
    <xsd:import namespace="09283a2b-c8e9-4425-9d8f-20b3c605d944"/>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LengthInSeconds"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9283a2b-c8e9-4425-9d8f-20b3c605d94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SystemTags" ma:index="17" nillable="true" ma:displayName="MediaServiceSystemTags" ma:hidden="true" ma:internalName="MediaServiceSystemTag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EC169FD-C9E6-48CA-8088-A799F208767C}">
  <ds:schemaRefs>
    <ds:schemaRef ds:uri="http://schemas.microsoft.com/sharepoint/v3/contenttype/forms"/>
  </ds:schemaRefs>
</ds:datastoreItem>
</file>

<file path=customXml/itemProps2.xml><?xml version="1.0" encoding="utf-8"?>
<ds:datastoreItem xmlns:ds="http://schemas.openxmlformats.org/officeDocument/2006/customXml" ds:itemID="{3AB01F64-E9A0-4B24-9C57-6816EB38D86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9283a2b-c8e9-4425-9d8f-20b3c605d94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3D9C3FB-3A6C-4219-9570-B3209581129E}">
  <ds:schemaRefs>
    <ds:schemaRef ds:uri="http://purl.org/dc/terms/"/>
    <ds:schemaRef ds:uri="http://schemas.openxmlformats.org/package/2006/metadata/core-properties"/>
    <ds:schemaRef ds:uri="http://purl.org/dc/dcmitype/"/>
    <ds:schemaRef ds:uri="09283a2b-c8e9-4425-9d8f-20b3c605d944"/>
    <ds:schemaRef ds:uri="http://purl.org/dc/elements/1.1/"/>
    <ds:schemaRef ds:uri="http://schemas.microsoft.com/office/2006/metadata/properties"/>
    <ds:schemaRef ds:uri="http://schemas.microsoft.com/office/2006/documentManagement/types"/>
    <ds:schemaRef ds:uri="http://schemas.microsoft.com/office/infopath/2007/PartnerControl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18</vt:i4>
      </vt:variant>
    </vt:vector>
  </HeadingPairs>
  <TitlesOfParts>
    <vt:vector size="34" baseType="lpstr">
      <vt:lpstr>Hoja interna</vt:lpstr>
      <vt:lpstr>Datos generales</vt:lpstr>
      <vt:lpstr>Datos económicos</vt:lpstr>
      <vt:lpstr>Memoria académica</vt:lpstr>
      <vt:lpstr>Datos académicos</vt:lpstr>
      <vt:lpstr>RESUMEN ERRORES</vt:lpstr>
      <vt:lpstr>Módulo 1</vt:lpstr>
      <vt:lpstr>Módulo 2</vt:lpstr>
      <vt:lpstr>Módulo 3</vt:lpstr>
      <vt:lpstr>Módulo 4</vt:lpstr>
      <vt:lpstr>Módulo 5</vt:lpstr>
      <vt:lpstr>Módulo 6</vt:lpstr>
      <vt:lpstr>Módulo Prácticas Externas </vt:lpstr>
      <vt:lpstr>Módulo Prácticas Clínicas</vt:lpstr>
      <vt:lpstr>Módulo TFM</vt:lpstr>
      <vt:lpstr>Memoria último curso</vt:lpstr>
      <vt:lpstr>'Datos académicos'!Área_de_impresión</vt:lpstr>
      <vt:lpstr>'Datos económicos'!Área_de_impresión</vt:lpstr>
      <vt:lpstr>'Datos generales'!Área_de_impresión</vt:lpstr>
      <vt:lpstr>'Memoria académica'!Área_de_impresión</vt:lpstr>
      <vt:lpstr>'Memoria último curso'!Área_de_impresión</vt:lpstr>
      <vt:lpstr>'Módulo 1'!Área_de_impresión</vt:lpstr>
      <vt:lpstr>'Módulo 2'!Área_de_impresión</vt:lpstr>
      <vt:lpstr>'Módulo 3'!Área_de_impresión</vt:lpstr>
      <vt:lpstr>'Módulo 4'!Área_de_impresión</vt:lpstr>
      <vt:lpstr>'Módulo 5'!Área_de_impresión</vt:lpstr>
      <vt:lpstr>'Módulo 6'!Área_de_impresión</vt:lpstr>
      <vt:lpstr>'Módulo Prácticas Clínicas'!Área_de_impresión</vt:lpstr>
      <vt:lpstr>'Módulo Prácticas Externas '!Área_de_impresión</vt:lpstr>
      <vt:lpstr>'Módulo TFM'!Área_de_impresión</vt:lpstr>
      <vt:lpstr>'RESUMEN ERRORES'!Área_de_impresión</vt:lpstr>
      <vt:lpstr>Máster_de_Formación_Permanente</vt:lpstr>
      <vt:lpstr>Máster_Formación_Permanente</vt:lpstr>
      <vt:lpstr>'Datos académicos'!Print_Area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Lucila Finkel</dc:creator>
  <cp:lastModifiedBy>VANESA SALAN LOPEZ</cp:lastModifiedBy>
  <cp:lastPrinted>2024-06-20T08:20:18Z</cp:lastPrinted>
  <dcterms:created xsi:type="dcterms:W3CDTF">2018-11-21T17:59:39Z</dcterms:created>
  <dcterms:modified xsi:type="dcterms:W3CDTF">2024-09-17T10:15:26Z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0x010100AF06D7B91CF14B4C8465214DC1248355</vt:lpwstr>
  </property>
</Properties>
</file>